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shopsitchingtonpc.sharepoint.com/sites/ParishCouncil/Shared Documents/Clerk/Finance/Year End Financial Statements/"/>
    </mc:Choice>
  </mc:AlternateContent>
  <xr:revisionPtr revIDLastSave="81" documentId="8_{3CFDBBF3-245C-4A9C-A739-D75E77B7C882}" xr6:coauthVersionLast="47" xr6:coauthVersionMax="47" xr10:uidLastSave="{B5A1AC10-6F36-4F2C-870E-EB07628180AC}"/>
  <bookViews>
    <workbookView xWindow="-120" yWindow="-120" windowWidth="20730" windowHeight="11160" xr2:uid="{00000000-000D-0000-FFFF-FFFF00000000}"/>
  </bookViews>
  <sheets>
    <sheet name="Receipts &amp; Payments" sheetId="4" r:id="rId1"/>
    <sheet name="Reconciliation of bud vv act" sheetId="8" r:id="rId2"/>
    <sheet name="Reserves schedule" sheetId="1" state="hidden" r:id="rId3"/>
    <sheet name="Supporting Statement" sheetId="5" r:id="rId4"/>
  </sheets>
  <definedNames>
    <definedName name="_xlnm.Print_Area" localSheetId="0">'Receipts &amp; Payments'!$A$1:$J$178</definedName>
    <definedName name="_xlnm.Print_Area" localSheetId="1">'Reconciliation of bud vv act'!$A$1:$L$44</definedName>
    <definedName name="_xlnm.Print_Area" localSheetId="2">'Reserves schedule'!$A$1:$M$21</definedName>
    <definedName name="_xlnm.Print_Area" localSheetId="3">'Supporting Statement'!$A$1:$J$152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6" i="4" l="1" a="1"/>
  <c r="H176" i="4" s="1"/>
  <c r="J38" i="8"/>
  <c r="N80" i="4" l="1"/>
  <c r="F20" i="8"/>
  <c r="D20" i="8"/>
  <c r="H18" i="8"/>
  <c r="H17" i="8"/>
  <c r="H16" i="8"/>
  <c r="H15" i="8"/>
  <c r="H14" i="8"/>
  <c r="H13" i="8"/>
  <c r="H12" i="8"/>
  <c r="H11" i="8"/>
  <c r="H10" i="8"/>
  <c r="H9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38" i="8" l="1"/>
  <c r="H20" i="8"/>
  <c r="I172" i="4"/>
  <c r="F38" i="8"/>
  <c r="F40" i="8" s="1"/>
  <c r="F44" i="8" s="1"/>
  <c r="D40" i="8"/>
  <c r="D44" i="8" s="1"/>
  <c r="J40" i="8" l="1"/>
  <c r="J44" i="8" s="1"/>
  <c r="H40" i="8"/>
  <c r="H44" i="8" s="1"/>
  <c r="H18" i="5" l="1"/>
  <c r="I107" i="4" l="1"/>
  <c r="A107" i="4"/>
  <c r="A137" i="4" s="1"/>
  <c r="H50" i="5"/>
  <c r="H11" i="1"/>
  <c r="H13" i="1" s="1"/>
  <c r="H19" i="1" s="1"/>
  <c r="H21" i="1" s="1"/>
  <c r="I11" i="1"/>
  <c r="I13" i="1" s="1"/>
  <c r="I19" i="1" s="1"/>
  <c r="I21" i="1" s="1"/>
  <c r="D178" i="4" l="1"/>
  <c r="E3" i="1"/>
  <c r="J3" i="1"/>
  <c r="J19" i="1" s="1"/>
  <c r="G3" i="1"/>
  <c r="D3" i="1"/>
  <c r="C3" i="1"/>
  <c r="B3" i="1"/>
  <c r="E9" i="1"/>
  <c r="J9" i="1" s="1"/>
  <c r="H56" i="5"/>
  <c r="H35" i="5"/>
  <c r="A84" i="4"/>
  <c r="A136" i="4" s="1"/>
  <c r="A139" i="4" s="1"/>
  <c r="I84" i="4"/>
  <c r="I136" i="4" s="1"/>
  <c r="A131" i="4"/>
  <c r="I131" i="4"/>
  <c r="B11" i="1"/>
  <c r="C11" i="1"/>
  <c r="D11" i="1"/>
  <c r="M6" i="1"/>
  <c r="I137" i="4"/>
  <c r="M8" i="1"/>
  <c r="G178" i="4"/>
  <c r="D13" i="1" l="1"/>
  <c r="D17" i="1" s="1"/>
  <c r="D21" i="1" s="1"/>
  <c r="I139" i="4"/>
  <c r="C13" i="1"/>
  <c r="C17" i="1" s="1"/>
  <c r="C21" i="1" s="1"/>
  <c r="B13" i="1"/>
  <c r="B17" i="1" s="1"/>
  <c r="M3" i="1"/>
  <c r="E7" i="1"/>
  <c r="E11" i="1" s="1"/>
  <c r="E13" i="1" s="1"/>
  <c r="E19" i="1" s="1"/>
  <c r="E21" i="1" s="1"/>
  <c r="I109" i="4"/>
  <c r="I178" i="4" s="1"/>
  <c r="A109" i="4"/>
  <c r="A145" i="4" l="1"/>
  <c r="I145" i="4"/>
  <c r="M17" i="1"/>
  <c r="B21" i="1"/>
  <c r="J5" i="1"/>
  <c r="M5" i="1" l="1"/>
  <c r="M11" i="1" s="1"/>
  <c r="M13" i="1" s="1"/>
  <c r="M21" i="1" s="1"/>
  <c r="F178" i="4"/>
  <c r="F7" i="1" l="1"/>
  <c r="F11" i="1" s="1"/>
  <c r="F13" i="1" s="1"/>
  <c r="F19" i="1" s="1"/>
  <c r="F21" i="1" s="1"/>
  <c r="G7" i="1"/>
  <c r="G11" i="1" l="1"/>
  <c r="G13" i="1" s="1"/>
  <c r="G19" i="1" s="1"/>
  <c r="G21" i="1" s="1"/>
  <c r="J21" i="1" s="1"/>
  <c r="J7" i="1"/>
  <c r="H178" i="4"/>
  <c r="M7" i="1" l="1"/>
  <c r="J11" i="1"/>
  <c r="J13" i="1" s="1"/>
  <c r="M19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<sst xmlns="http://schemas.openxmlformats.org/spreadsheetml/2006/main" count="205" uniqueCount="166">
  <si>
    <t>General</t>
  </si>
  <si>
    <t>Abbots Meadow</t>
  </si>
  <si>
    <t>Cross Green</t>
  </si>
  <si>
    <t>Revenue Reserves</t>
  </si>
  <si>
    <t>Total</t>
  </si>
  <si>
    <t>National income bond</t>
  </si>
  <si>
    <t>Bank balances</t>
  </si>
  <si>
    <t>Movement in year</t>
  </si>
  <si>
    <t>Memorial Hall</t>
  </si>
  <si>
    <t>Balances at year end</t>
  </si>
  <si>
    <t>Parish Office</t>
  </si>
  <si>
    <t>Yellow Land</t>
  </si>
  <si>
    <t>Surplus / (Deficit) for the year</t>
  </si>
  <si>
    <t>Bishops Itchington Parish Council</t>
  </si>
  <si>
    <t>Southam</t>
  </si>
  <si>
    <t>http://www.bishopsitchington-pc.gov.uk</t>
  </si>
  <si>
    <t>BISHOPS ITCHINGTON PARISH COUNCIL</t>
  </si>
  <si>
    <t>Receipts &amp; Payments Account</t>
  </si>
  <si>
    <t>Year Ended</t>
  </si>
  <si>
    <t>£'s</t>
  </si>
  <si>
    <t>RECEIPTS</t>
  </si>
  <si>
    <t>Precept</t>
  </si>
  <si>
    <t>Interest on Investments</t>
  </si>
  <si>
    <t>Burial Ground Fees</t>
  </si>
  <si>
    <t>Pavilion/Playing Field</t>
  </si>
  <si>
    <t>VAT Refund</t>
  </si>
  <si>
    <t>Misc</t>
  </si>
  <si>
    <t>Transfers from reserves</t>
  </si>
  <si>
    <t>TOTAL RECEIPTS</t>
  </si>
  <si>
    <t>PAYMENTS</t>
  </si>
  <si>
    <t>General Administration</t>
  </si>
  <si>
    <t>Salaries and Expenses</t>
  </si>
  <si>
    <t>Burial Ground</t>
  </si>
  <si>
    <t>VAT</t>
  </si>
  <si>
    <t>Surplus  / deficit</t>
  </si>
  <si>
    <t>Net movement in year</t>
  </si>
  <si>
    <t xml:space="preserve">Brought Forward as </t>
  </si>
  <si>
    <t xml:space="preserve">Carried forward as </t>
  </si>
  <si>
    <t>National Income Bond b/f</t>
  </si>
  <si>
    <t>Transfer to NS Income Bonds</t>
  </si>
  <si>
    <t>National Income Bond c/f</t>
  </si>
  <si>
    <t>Current Account b/f</t>
  </si>
  <si>
    <t>Receipts</t>
  </si>
  <si>
    <t xml:space="preserve">   </t>
  </si>
  <si>
    <t>Current Account c/f</t>
  </si>
  <si>
    <t>Net funds c/f</t>
  </si>
  <si>
    <t>Grants - General</t>
  </si>
  <si>
    <t>TOTAL EXPENDITURE</t>
  </si>
  <si>
    <t>Expenditure</t>
  </si>
  <si>
    <t>Supporting Statement</t>
  </si>
  <si>
    <t>Playing Field</t>
  </si>
  <si>
    <t>Borrowings</t>
  </si>
  <si>
    <t>Other Authority</t>
  </si>
  <si>
    <t>Nature of Work</t>
  </si>
  <si>
    <t>Stratford District Council</t>
  </si>
  <si>
    <t>Grasscutting Contribution</t>
  </si>
  <si>
    <t>Grants Paid</t>
  </si>
  <si>
    <t>Payee</t>
  </si>
  <si>
    <t>Grants Received</t>
  </si>
  <si>
    <t>VAT Account</t>
  </si>
  <si>
    <t xml:space="preserve">VAT recovered during the year </t>
  </si>
  <si>
    <t>Signed</t>
  </si>
  <si>
    <t>…………………………………………</t>
  </si>
  <si>
    <t>…………………………………………..</t>
  </si>
  <si>
    <t>Chairman</t>
  </si>
  <si>
    <t>Responsible Financial Officer</t>
  </si>
  <si>
    <t>Cemetary &amp; C yard</t>
  </si>
  <si>
    <t>Reserves set aside for future</t>
  </si>
  <si>
    <t>General Reserve</t>
  </si>
  <si>
    <t>Revenue Reserve</t>
  </si>
  <si>
    <t>Surplus in year</t>
  </si>
  <si>
    <t>Reserves set aside for future expenditure</t>
  </si>
  <si>
    <t>Re-imbursements</t>
  </si>
  <si>
    <t>(Subject to audit)</t>
  </si>
  <si>
    <t>Reserves spent in year</t>
  </si>
  <si>
    <t>Reserves expensed in year</t>
  </si>
  <si>
    <t xml:space="preserve">The council has no formal agency arrangements but does receive a contribution from Stratford on Avon District Council </t>
  </si>
  <si>
    <t>Council Tax Support Grant</t>
  </si>
  <si>
    <t>The council is the custodian trustee of the memorial hall valued as community property at £1.00.</t>
  </si>
  <si>
    <t>Reserves c/f at 31/3/2015</t>
  </si>
  <si>
    <t>Cemetery, Churchyard, Yellow land and other estate</t>
  </si>
  <si>
    <t>Allotments fund</t>
  </si>
  <si>
    <t>Reserves b/f at 1/4/2015</t>
  </si>
  <si>
    <t>Allotments</t>
  </si>
  <si>
    <t>NDP</t>
  </si>
  <si>
    <t xml:space="preserve">Other Expenditure </t>
  </si>
  <si>
    <t>BING - Donation</t>
  </si>
  <si>
    <t>Village Equipment &amp; Street Furniture</t>
  </si>
  <si>
    <t>Grasscutting &amp; Trees &amp; Other Grounds Maintenance</t>
  </si>
  <si>
    <t>Neighbourhood Plan</t>
  </si>
  <si>
    <t>Sec 136 reimbursments</t>
  </si>
  <si>
    <t>Pavilion Fund Contributions</t>
  </si>
  <si>
    <t>Pavilion Fund c/f</t>
  </si>
  <si>
    <t>Financial Report (subject to audit)</t>
  </si>
  <si>
    <t>The memorial hall cottage is let to tenants by the memorial hall committee (the management trustees) and the rent is paid to the committee.</t>
  </si>
  <si>
    <t>The Old Sorting Office</t>
  </si>
  <si>
    <t>Chapel Street</t>
  </si>
  <si>
    <t>Bishop's Itchington</t>
  </si>
  <si>
    <t>CV47 2RB</t>
  </si>
  <si>
    <t>S.137 Payments</t>
  </si>
  <si>
    <t>Pavilion Project</t>
  </si>
  <si>
    <t>Community Grants</t>
  </si>
  <si>
    <t>Actual</t>
  </si>
  <si>
    <t>Budget</t>
  </si>
  <si>
    <t>INCOME</t>
  </si>
  <si>
    <t>Burials</t>
  </si>
  <si>
    <t>Interest</t>
  </si>
  <si>
    <t>Grants</t>
  </si>
  <si>
    <t>Pavilion Fund</t>
  </si>
  <si>
    <t>Total Income</t>
  </si>
  <si>
    <t>Salaries &amp; Expenses</t>
  </si>
  <si>
    <t>Councillor Allowances</t>
  </si>
  <si>
    <t>Administration</t>
  </si>
  <si>
    <t>Grounds Maintenance</t>
  </si>
  <si>
    <t>Cemetery &amp; Churchyard</t>
  </si>
  <si>
    <t>Other Expenditure</t>
  </si>
  <si>
    <t>Contingency</t>
  </si>
  <si>
    <t>Total Expenditure</t>
  </si>
  <si>
    <t>Reserve  adjs</t>
  </si>
  <si>
    <t>Difference</t>
  </si>
  <si>
    <t>Public open space &amp; community buildings</t>
  </si>
  <si>
    <t>Play &amp; sports facilities &amp; equipment</t>
  </si>
  <si>
    <t>Assets Register</t>
  </si>
  <si>
    <t>Village fixtures &amp; street furniture</t>
  </si>
  <si>
    <t>Office equipment</t>
  </si>
  <si>
    <t>Gardening &amp; environmental tools</t>
  </si>
  <si>
    <t>Total assets</t>
  </si>
  <si>
    <t>Financial report reconciliation with budget</t>
  </si>
  <si>
    <t>Community asset fund</t>
  </si>
  <si>
    <t>Cemetery chapel &amp; standing timber (spinney)</t>
  </si>
  <si>
    <t>Balance</t>
  </si>
  <si>
    <t>EXPENDITURE</t>
  </si>
  <si>
    <t>Funded by reserves</t>
  </si>
  <si>
    <t>Total Net Balance</t>
  </si>
  <si>
    <t>Sec 136 &amp; Other Reimbursements</t>
  </si>
  <si>
    <t>Pavillion project</t>
  </si>
  <si>
    <t>Notes</t>
  </si>
  <si>
    <t>31st March 2021</t>
  </si>
  <si>
    <r>
      <t>at 31</t>
    </r>
    <r>
      <rPr>
        <b/>
        <i/>
        <vertAlign val="superscript"/>
        <sz val="12"/>
        <rFont val="Arial"/>
        <family val="2"/>
      </rPr>
      <t>st</t>
    </r>
    <r>
      <rPr>
        <b/>
        <i/>
        <sz val="12"/>
        <rFont val="Arial"/>
        <family val="2"/>
      </rPr>
      <t xml:space="preserve"> March 2021</t>
    </r>
  </si>
  <si>
    <t>Pavilion not in use due to Covid 19 therefore contribution towards electricity lower</t>
  </si>
  <si>
    <t>Interest rate plummeted</t>
  </si>
  <si>
    <t>Groundwork UK (return of unused grant for NDP)</t>
  </si>
  <si>
    <t>Groundwork UK (Grant towards costs of NDP)</t>
  </si>
  <si>
    <t>Financial Report for the Year Ended 31 March 2022</t>
  </si>
  <si>
    <t xml:space="preserve">              £'s</t>
  </si>
  <si>
    <t>31st March 2022</t>
  </si>
  <si>
    <t>For the Year ended 31 March 2022</t>
  </si>
  <si>
    <t>Statement of Funds at 31 March 2022</t>
  </si>
  <si>
    <r>
      <t>at 31</t>
    </r>
    <r>
      <rPr>
        <b/>
        <i/>
        <vertAlign val="superscript"/>
        <sz val="12"/>
        <rFont val="Arial"/>
        <family val="2"/>
      </rPr>
      <t>st</t>
    </r>
    <r>
      <rPr>
        <b/>
        <i/>
        <sz val="12"/>
        <rFont val="Arial"/>
        <family val="2"/>
      </rPr>
      <t xml:space="preserve"> March 2022</t>
    </r>
  </si>
  <si>
    <t>B/f at 1st April 2021</t>
  </si>
  <si>
    <t>C/f at 31st March 2022</t>
  </si>
  <si>
    <t>Year Ended 31st March 2022</t>
  </si>
  <si>
    <t>This financial report was approved by Bishop's Itchington Parish Council at the parish council meeting held on 13 June 2022.</t>
  </si>
  <si>
    <t>Date: 13 June 2022</t>
  </si>
  <si>
    <t>in respect of some of the work it does. In the year ending 31 March 2022 contributions were received as follows:</t>
  </si>
  <si>
    <t>At the close of business on 31 March 2022 there were no loans outstanding.</t>
  </si>
  <si>
    <t>S106</t>
  </si>
  <si>
    <t>SLCC Enterprises LDT (A.Maliphant), Warman Ltd</t>
  </si>
  <si>
    <t>At 31st March 2022  fixed assets held by the parish council can be summarised as follows:</t>
  </si>
  <si>
    <t>BI Memorial Hall</t>
  </si>
  <si>
    <t>BI Eco Group</t>
  </si>
  <si>
    <t>BI Village News - Scene (Return of grant made March 2021</t>
  </si>
  <si>
    <t>Statement of Reserves at 31 March 2022</t>
  </si>
  <si>
    <t>Hard Court Replacement Fund</t>
  </si>
  <si>
    <t>Children's Play Area</t>
  </si>
  <si>
    <t>Reserve 2021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</si>
</sst>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_-;\(\ #,##0.00\);_-* &quot;-&quot;??_-;_-@_-"/>
    <numFmt numFmtId="166" formatCode="_-* #,##0_-;\(\ #,##0\);_-* &quot;-&quot;??_-;_-@_-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name val="Arial"/>
      <family val="2"/>
    </font>
    <font>
      <sz val="10"/>
      <color indexed="18"/>
      <name val="Verdan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10" xfId="0" applyBorder="1"/>
    <xf numFmtId="165" fontId="0" fillId="0" borderId="0" xfId="0" applyNumberFormat="1"/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0" fontId="0" fillId="0" borderId="13" xfId="0" applyBorder="1"/>
    <xf numFmtId="0" fontId="0" fillId="0" borderId="14" xfId="0" applyBorder="1"/>
    <xf numFmtId="165" fontId="3" fillId="0" borderId="15" xfId="0" applyNumberFormat="1" applyFont="1" applyBorder="1"/>
    <xf numFmtId="165" fontId="0" fillId="0" borderId="16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5" fontId="3" fillId="24" borderId="22" xfId="0" applyNumberFormat="1" applyFont="1" applyFill="1" applyBorder="1" applyAlignment="1">
      <alignment horizontal="center" vertical="top" wrapText="1"/>
    </xf>
    <xf numFmtId="165" fontId="2" fillId="24" borderId="23" xfId="0" applyNumberFormat="1" applyFont="1" applyFill="1" applyBorder="1" applyAlignment="1">
      <alignment horizontal="center" vertical="top" wrapText="1"/>
    </xf>
    <xf numFmtId="165" fontId="2" fillId="24" borderId="24" xfId="0" applyNumberFormat="1" applyFont="1" applyFill="1" applyBorder="1" applyAlignment="1">
      <alignment horizontal="center" vertical="top" wrapText="1"/>
    </xf>
    <xf numFmtId="165" fontId="2" fillId="24" borderId="25" xfId="0" applyNumberFormat="1" applyFont="1" applyFill="1" applyBorder="1" applyAlignment="1">
      <alignment horizontal="center" vertical="top" wrapText="1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26" xfId="0" applyNumberFormat="1" applyBorder="1"/>
    <xf numFmtId="166" fontId="3" fillId="0" borderId="27" xfId="0" applyNumberFormat="1" applyFont="1" applyBorder="1" applyAlignment="1">
      <alignment horizontal="left"/>
    </xf>
    <xf numFmtId="166" fontId="3" fillId="0" borderId="15" xfId="0" applyNumberFormat="1" applyFont="1" applyBorder="1" applyAlignment="1">
      <alignment horizontal="left"/>
    </xf>
    <xf numFmtId="166" fontId="3" fillId="0" borderId="28" xfId="0" applyNumberFormat="1" applyFont="1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26" xfId="0" applyBorder="1"/>
    <xf numFmtId="165" fontId="0" fillId="0" borderId="29" xfId="0" applyNumberFormat="1" applyBorder="1"/>
    <xf numFmtId="166" fontId="2" fillId="0" borderId="30" xfId="0" applyNumberFormat="1" applyFont="1" applyBorder="1" applyAlignment="1">
      <alignment horizontal="left"/>
    </xf>
    <xf numFmtId="166" fontId="2" fillId="0" borderId="27" xfId="0" applyNumberFormat="1" applyFont="1" applyBorder="1" applyAlignment="1">
      <alignment horizontal="left"/>
    </xf>
    <xf numFmtId="166" fontId="3" fillId="24" borderId="15" xfId="0" applyNumberFormat="1" applyFont="1" applyFill="1" applyBorder="1" applyAlignment="1">
      <alignment horizontal="left"/>
    </xf>
    <xf numFmtId="165" fontId="0" fillId="24" borderId="0" xfId="0" applyNumberFormat="1" applyFill="1"/>
    <xf numFmtId="165" fontId="0" fillId="24" borderId="10" xfId="0" applyNumberFormat="1" applyFill="1" applyBorder="1"/>
    <xf numFmtId="166" fontId="2" fillId="24" borderId="15" xfId="0" applyNumberFormat="1" applyFont="1" applyFill="1" applyBorder="1" applyAlignment="1">
      <alignment horizontal="left"/>
    </xf>
    <xf numFmtId="0" fontId="0" fillId="24" borderId="0" xfId="0" applyFill="1"/>
    <xf numFmtId="0" fontId="0" fillId="24" borderId="10" xfId="0" applyFill="1" applyBorder="1"/>
    <xf numFmtId="165" fontId="0" fillId="0" borderId="31" xfId="0" applyNumberFormat="1" applyBorder="1"/>
    <xf numFmtId="165" fontId="0" fillId="24" borderId="32" xfId="0" applyNumberFormat="1" applyFill="1" applyBorder="1"/>
    <xf numFmtId="165" fontId="0" fillId="24" borderId="33" xfId="0" applyNumberFormat="1" applyFill="1" applyBorder="1"/>
    <xf numFmtId="49" fontId="23" fillId="0" borderId="0" xfId="0" applyNumberFormat="1" applyFont="1"/>
    <xf numFmtId="0" fontId="0" fillId="0" borderId="0" xfId="0" applyAlignment="1">
      <alignment wrapText="1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readingOrder="1"/>
    </xf>
    <xf numFmtId="0" fontId="0" fillId="0" borderId="0" xfId="0" applyAlignment="1">
      <alignment readingOrder="1"/>
    </xf>
    <xf numFmtId="0" fontId="26" fillId="0" borderId="0" xfId="0" applyFont="1"/>
    <xf numFmtId="0" fontId="28" fillId="0" borderId="0" xfId="0" applyFont="1"/>
    <xf numFmtId="0" fontId="29" fillId="24" borderId="34" xfId="0" applyFont="1" applyFill="1" applyBorder="1"/>
    <xf numFmtId="0" fontId="26" fillId="24" borderId="13" xfId="0" applyFont="1" applyFill="1" applyBorder="1"/>
    <xf numFmtId="0" fontId="28" fillId="24" borderId="13" xfId="0" applyFont="1" applyFill="1" applyBorder="1"/>
    <xf numFmtId="15" fontId="29" fillId="24" borderId="35" xfId="0" applyNumberFormat="1" applyFont="1" applyFill="1" applyBorder="1"/>
    <xf numFmtId="0" fontId="26" fillId="24" borderId="0" xfId="0" applyFont="1" applyFill="1"/>
    <xf numFmtId="0" fontId="28" fillId="24" borderId="0" xfId="0" applyFont="1" applyFill="1"/>
    <xf numFmtId="0" fontId="26" fillId="24" borderId="11" xfId="0" applyFont="1" applyFill="1" applyBorder="1"/>
    <xf numFmtId="0" fontId="28" fillId="24" borderId="11" xfId="0" applyFont="1" applyFill="1" applyBorder="1"/>
    <xf numFmtId="15" fontId="29" fillId="0" borderId="0" xfId="0" applyNumberFormat="1" applyFont="1"/>
    <xf numFmtId="0" fontId="29" fillId="0" borderId="0" xfId="0" applyFont="1"/>
    <xf numFmtId="0" fontId="2" fillId="0" borderId="0" xfId="0" applyFont="1"/>
    <xf numFmtId="43" fontId="28" fillId="0" borderId="0" xfId="0" applyNumberFormat="1" applyFont="1"/>
    <xf numFmtId="43" fontId="28" fillId="0" borderId="13" xfId="0" applyNumberFormat="1" applyFont="1" applyBorder="1"/>
    <xf numFmtId="43" fontId="26" fillId="0" borderId="36" xfId="0" applyNumberFormat="1" applyFont="1" applyBorder="1"/>
    <xf numFmtId="0" fontId="1" fillId="0" borderId="0" xfId="0" applyFont="1"/>
    <xf numFmtId="43" fontId="0" fillId="0" borderId="0" xfId="0" applyNumberFormat="1"/>
    <xf numFmtId="0" fontId="28" fillId="0" borderId="13" xfId="0" applyFont="1" applyBorder="1"/>
    <xf numFmtId="0" fontId="0" fillId="0" borderId="0" xfId="0" applyAlignment="1">
      <alignment horizontal="center" vertical="center"/>
    </xf>
    <xf numFmtId="0" fontId="27" fillId="0" borderId="0" xfId="0" applyFont="1"/>
    <xf numFmtId="43" fontId="28" fillId="0" borderId="11" xfId="0" applyNumberFormat="1" applyFont="1" applyBorder="1"/>
    <xf numFmtId="0" fontId="29" fillId="0" borderId="38" xfId="0" applyFont="1" applyBorder="1"/>
    <xf numFmtId="0" fontId="2" fillId="0" borderId="38" xfId="0" applyFont="1" applyBorder="1" applyAlignment="1">
      <alignment horizontal="right"/>
    </xf>
    <xf numFmtId="0" fontId="29" fillId="0" borderId="39" xfId="0" applyFont="1" applyBorder="1"/>
    <xf numFmtId="43" fontId="34" fillId="0" borderId="0" xfId="28" applyFont="1"/>
    <xf numFmtId="43" fontId="3" fillId="0" borderId="0" xfId="28" applyFont="1"/>
    <xf numFmtId="0" fontId="3" fillId="0" borderId="0" xfId="0" applyFont="1"/>
    <xf numFmtId="0" fontId="26" fillId="0" borderId="0" xfId="0" applyFont="1" applyAlignment="1">
      <alignment horizontal="left"/>
    </xf>
    <xf numFmtId="43" fontId="3" fillId="0" borderId="0" xfId="28" applyFont="1" applyAlignment="1">
      <alignment horizontal="right"/>
    </xf>
    <xf numFmtId="43" fontId="0" fillId="0" borderId="0" xfId="28" applyFont="1"/>
    <xf numFmtId="43" fontId="0" fillId="0" borderId="13" xfId="28" applyFont="1" applyBorder="1"/>
    <xf numFmtId="43" fontId="0" fillId="0" borderId="36" xfId="28" applyFont="1" applyBorder="1"/>
    <xf numFmtId="43" fontId="2" fillId="0" borderId="0" xfId="28" applyFont="1" applyAlignment="1">
      <alignment horizontal="left"/>
    </xf>
    <xf numFmtId="44" fontId="2" fillId="0" borderId="0" xfId="0" applyNumberFormat="1" applyFont="1"/>
    <xf numFmtId="0" fontId="0" fillId="24" borderId="37" xfId="0" applyFill="1" applyBorder="1"/>
    <xf numFmtId="0" fontId="0" fillId="24" borderId="38" xfId="0" applyFill="1" applyBorder="1"/>
    <xf numFmtId="0" fontId="0" fillId="24" borderId="39" xfId="0" applyFill="1" applyBorder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26" fillId="24" borderId="13" xfId="0" applyFont="1" applyFill="1" applyBorder="1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11" xfId="0" applyFont="1" applyFill="1" applyBorder="1" applyAlignment="1">
      <alignment horizontal="right"/>
    </xf>
    <xf numFmtId="0" fontId="35" fillId="0" borderId="0" xfId="0" applyFont="1" applyAlignment="1">
      <alignment vertical="top"/>
    </xf>
    <xf numFmtId="0" fontId="35" fillId="0" borderId="0" xfId="0" applyFont="1" applyAlignment="1">
      <alignment wrapText="1"/>
    </xf>
    <xf numFmtId="0" fontId="35" fillId="0" borderId="0" xfId="0" applyFont="1"/>
    <xf numFmtId="0" fontId="36" fillId="0" borderId="0" xfId="35" applyFont="1" applyAlignment="1" applyProtection="1"/>
    <xf numFmtId="43" fontId="32" fillId="0" borderId="13" xfId="0" applyNumberFormat="1" applyFont="1" applyBorder="1"/>
    <xf numFmtId="0" fontId="28" fillId="0" borderId="40" xfId="0" applyFont="1" applyBorder="1"/>
    <xf numFmtId="165" fontId="28" fillId="0" borderId="0" xfId="0" applyNumberFormat="1" applyFont="1"/>
    <xf numFmtId="0" fontId="28" fillId="0" borderId="19" xfId="0" applyFont="1" applyBorder="1"/>
    <xf numFmtId="0" fontId="29" fillId="24" borderId="41" xfId="0" applyFont="1" applyFill="1" applyBorder="1"/>
    <xf numFmtId="0" fontId="26" fillId="24" borderId="42" xfId="0" applyFont="1" applyFill="1" applyBorder="1"/>
    <xf numFmtId="0" fontId="28" fillId="24" borderId="42" xfId="0" applyFont="1" applyFill="1" applyBorder="1"/>
    <xf numFmtId="0" fontId="26" fillId="24" borderId="43" xfId="0" applyFont="1" applyFill="1" applyBorder="1"/>
    <xf numFmtId="15" fontId="29" fillId="24" borderId="40" xfId="0" applyNumberFormat="1" applyFont="1" applyFill="1" applyBorder="1"/>
    <xf numFmtId="0" fontId="26" fillId="24" borderId="16" xfId="0" applyFont="1" applyFill="1" applyBorder="1"/>
    <xf numFmtId="15" fontId="29" fillId="24" borderId="44" xfId="0" applyNumberFormat="1" applyFont="1" applyFill="1" applyBorder="1" applyAlignment="1">
      <alignment horizontal="right"/>
    </xf>
    <xf numFmtId="0" fontId="26" fillId="24" borderId="17" xfId="0" applyFont="1" applyFill="1" applyBorder="1"/>
    <xf numFmtId="0" fontId="28" fillId="0" borderId="16" xfId="0" applyFont="1" applyBorder="1"/>
    <xf numFmtId="43" fontId="28" fillId="0" borderId="40" xfId="0" applyNumberFormat="1" applyFont="1" applyBorder="1"/>
    <xf numFmtId="43" fontId="28" fillId="0" borderId="0" xfId="0" applyNumberFormat="1" applyFont="1" applyAlignment="1">
      <alignment horizontal="right"/>
    </xf>
    <xf numFmtId="43" fontId="28" fillId="0" borderId="45" xfId="0" applyNumberFormat="1" applyFont="1" applyBorder="1"/>
    <xf numFmtId="43" fontId="28" fillId="0" borderId="46" xfId="0" applyNumberFormat="1" applyFont="1" applyBorder="1"/>
    <xf numFmtId="0" fontId="31" fillId="0" borderId="0" xfId="0" applyFont="1"/>
    <xf numFmtId="165" fontId="28" fillId="0" borderId="40" xfId="0" applyNumberFormat="1" applyFont="1" applyBorder="1" applyAlignment="1">
      <alignment horizontal="right"/>
    </xf>
    <xf numFmtId="43" fontId="32" fillId="0" borderId="45" xfId="0" applyNumberFormat="1" applyFont="1" applyBorder="1"/>
    <xf numFmtId="43" fontId="28" fillId="0" borderId="44" xfId="0" applyNumberFormat="1" applyFont="1" applyBorder="1"/>
    <xf numFmtId="0" fontId="28" fillId="0" borderId="45" xfId="0" applyFont="1" applyBorder="1"/>
    <xf numFmtId="4" fontId="26" fillId="0" borderId="46" xfId="0" applyNumberFormat="1" applyFont="1" applyBorder="1"/>
    <xf numFmtId="49" fontId="31" fillId="0" borderId="19" xfId="0" applyNumberFormat="1" applyFont="1" applyBorder="1"/>
    <xf numFmtId="4" fontId="26" fillId="0" borderId="19" xfId="0" applyNumberFormat="1" applyFont="1" applyBorder="1"/>
    <xf numFmtId="0" fontId="28" fillId="0" borderId="29" xfId="0" applyFont="1" applyBorder="1"/>
    <xf numFmtId="165" fontId="26" fillId="0" borderId="0" xfId="0" applyNumberFormat="1" applyFont="1"/>
    <xf numFmtId="0" fontId="28" fillId="25" borderId="11" xfId="0" applyFont="1" applyFill="1" applyBorder="1"/>
    <xf numFmtId="43" fontId="26" fillId="0" borderId="0" xfId="0" applyNumberFormat="1" applyFont="1"/>
    <xf numFmtId="164" fontId="28" fillId="0" borderId="0" xfId="0" applyNumberFormat="1" applyFont="1"/>
    <xf numFmtId="165" fontId="28" fillId="0" borderId="13" xfId="0" applyNumberFormat="1" applyFont="1" applyBorder="1"/>
    <xf numFmtId="165" fontId="26" fillId="0" borderId="36" xfId="0" applyNumberFormat="1" applyFont="1" applyBorder="1"/>
    <xf numFmtId="0" fontId="28" fillId="25" borderId="42" xfId="0" applyFont="1" applyFill="1" applyBorder="1"/>
    <xf numFmtId="0" fontId="29" fillId="25" borderId="42" xfId="0" applyFont="1" applyFill="1" applyBorder="1" applyAlignment="1">
      <alignment horizontal="center"/>
    </xf>
    <xf numFmtId="0" fontId="28" fillId="25" borderId="0" xfId="0" applyFont="1" applyFill="1"/>
    <xf numFmtId="15" fontId="29" fillId="25" borderId="0" xfId="0" applyNumberFormat="1" applyFont="1" applyFill="1"/>
    <xf numFmtId="0" fontId="29" fillId="25" borderId="11" xfId="0" applyFont="1" applyFill="1" applyBorder="1" applyAlignment="1">
      <alignment horizontal="right"/>
    </xf>
    <xf numFmtId="0" fontId="26" fillId="25" borderId="13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right"/>
    </xf>
    <xf numFmtId="0" fontId="2" fillId="25" borderId="14" xfId="0" applyFont="1" applyFill="1" applyBorder="1"/>
    <xf numFmtId="0" fontId="26" fillId="25" borderId="0" xfId="0" applyFont="1" applyFill="1" applyAlignment="1">
      <alignment horizontal="center"/>
    </xf>
    <xf numFmtId="0" fontId="29" fillId="25" borderId="0" xfId="0" applyFont="1" applyFill="1" applyAlignment="1">
      <alignment horizontal="right"/>
    </xf>
    <xf numFmtId="0" fontId="2" fillId="25" borderId="10" xfId="0" applyFont="1" applyFill="1" applyBorder="1"/>
    <xf numFmtId="0" fontId="26" fillId="25" borderId="11" xfId="0" applyFont="1" applyFill="1" applyBorder="1" applyAlignment="1">
      <alignment horizontal="right"/>
    </xf>
    <xf numFmtId="0" fontId="2" fillId="25" borderId="12" xfId="0" applyFont="1" applyFill="1" applyBorder="1"/>
    <xf numFmtId="43" fontId="3" fillId="0" borderId="0" xfId="28" applyFont="1" applyAlignment="1">
      <alignment horizontal="left"/>
    </xf>
    <xf numFmtId="165" fontId="28" fillId="0" borderId="35" xfId="0" applyNumberFormat="1" applyFont="1" applyBorder="1"/>
    <xf numFmtId="165" fontId="28" fillId="0" borderId="35" xfId="0" applyNumberFormat="1" applyFont="1" applyBorder="1" applyAlignment="1">
      <alignment horizontal="centerContinuous"/>
    </xf>
    <xf numFmtId="165" fontId="28" fillId="0" borderId="31" xfId="0" applyNumberFormat="1" applyFont="1" applyBorder="1"/>
    <xf numFmtId="0" fontId="28" fillId="0" borderId="47" xfId="0" applyFont="1" applyBorder="1"/>
    <xf numFmtId="0" fontId="28" fillId="0" borderId="23" xfId="0" applyFont="1" applyBorder="1"/>
    <xf numFmtId="0" fontId="28" fillId="0" borderId="24" xfId="0" applyFont="1" applyBorder="1"/>
    <xf numFmtId="0" fontId="26" fillId="0" borderId="48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0" fillId="0" borderId="25" xfId="0" applyBorder="1"/>
    <xf numFmtId="0" fontId="26" fillId="0" borderId="3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0" fillId="0" borderId="16" xfId="0" applyBorder="1"/>
    <xf numFmtId="165" fontId="28" fillId="0" borderId="10" xfId="0" applyNumberFormat="1" applyFont="1" applyBorder="1"/>
    <xf numFmtId="0" fontId="28" fillId="0" borderId="0" xfId="0" applyFont="1" applyAlignment="1">
      <alignment horizontal="centerContinuous"/>
    </xf>
    <xf numFmtId="165" fontId="28" fillId="0" borderId="0" xfId="0" applyNumberFormat="1" applyFont="1" applyAlignment="1">
      <alignment horizontal="centerContinuous"/>
    </xf>
    <xf numFmtId="165" fontId="28" fillId="0" borderId="10" xfId="0" applyNumberFormat="1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32" fillId="0" borderId="0" xfId="0" applyFont="1" applyAlignment="1">
      <alignment horizontal="centerContinuous"/>
    </xf>
    <xf numFmtId="165" fontId="31" fillId="0" borderId="0" xfId="0" applyNumberFormat="1" applyFont="1" applyAlignment="1">
      <alignment horizontal="centerContinuous"/>
    </xf>
    <xf numFmtId="0" fontId="33" fillId="0" borderId="16" xfId="0" applyFont="1" applyBorder="1" applyAlignment="1">
      <alignment horizontal="centerContinuous"/>
    </xf>
    <xf numFmtId="0" fontId="26" fillId="0" borderId="40" xfId="0" applyFont="1" applyBorder="1" applyAlignment="1">
      <alignment horizontal="centerContinuous"/>
    </xf>
    <xf numFmtId="165" fontId="28" fillId="0" borderId="10" xfId="0" applyNumberFormat="1" applyFont="1" applyBorder="1" applyAlignment="1">
      <alignment horizontal="right"/>
    </xf>
    <xf numFmtId="165" fontId="28" fillId="0" borderId="11" xfId="0" applyNumberFormat="1" applyFont="1" applyBorder="1"/>
    <xf numFmtId="165" fontId="28" fillId="0" borderId="12" xfId="0" applyNumberFormat="1" applyFont="1" applyBorder="1"/>
    <xf numFmtId="0" fontId="0" fillId="0" borderId="17" xfId="0" applyBorder="1"/>
    <xf numFmtId="165" fontId="26" fillId="0" borderId="34" xfId="0" applyNumberFormat="1" applyFont="1" applyBorder="1"/>
    <xf numFmtId="165" fontId="26" fillId="0" borderId="13" xfId="0" applyNumberFormat="1" applyFont="1" applyBorder="1"/>
    <xf numFmtId="165" fontId="26" fillId="0" borderId="14" xfId="0" applyNumberFormat="1" applyFont="1" applyBorder="1"/>
    <xf numFmtId="165" fontId="26" fillId="0" borderId="35" xfId="0" applyNumberFormat="1" applyFont="1" applyBorder="1"/>
    <xf numFmtId="0" fontId="28" fillId="0" borderId="46" xfId="0" applyFont="1" applyBorder="1"/>
    <xf numFmtId="165" fontId="26" fillId="0" borderId="49" xfId="0" applyNumberFormat="1" applyFont="1" applyBorder="1"/>
    <xf numFmtId="165" fontId="26" fillId="0" borderId="19" xfId="0" applyNumberFormat="1" applyFont="1" applyBorder="1"/>
    <xf numFmtId="165" fontId="26" fillId="0" borderId="20" xfId="0" applyNumberFormat="1" applyFont="1" applyBorder="1"/>
    <xf numFmtId="0" fontId="0" fillId="0" borderId="29" xfId="0" applyBorder="1"/>
    <xf numFmtId="0" fontId="0" fillId="0" borderId="35" xfId="0" applyBorder="1"/>
    <xf numFmtId="0" fontId="0" fillId="0" borderId="50" xfId="0" applyBorder="1"/>
    <xf numFmtId="0" fontId="0" fillId="0" borderId="51" xfId="0" applyBorder="1"/>
    <xf numFmtId="0" fontId="0" fillId="0" borderId="0" xfId="0" applyBorder="1"/>
    <xf numFmtId="43" fontId="34" fillId="0" borderId="0" xfId="28" applyFont="1" applyBorder="1"/>
    <xf numFmtId="43" fontId="2" fillId="0" borderId="52" xfId="0" applyNumberFormat="1" applyFont="1" applyBorder="1"/>
    <xf numFmtId="0" fontId="2" fillId="0" borderId="37" xfId="0" applyFont="1" applyBorder="1"/>
    <xf numFmtId="0" fontId="26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26" borderId="34" xfId="0" applyFont="1" applyFill="1" applyBorder="1"/>
    <xf numFmtId="0" fontId="2" fillId="26" borderId="13" xfId="0" applyFont="1" applyFill="1" applyBorder="1"/>
    <xf numFmtId="0" fontId="2" fillId="26" borderId="31" xfId="0" applyFont="1" applyFill="1" applyBorder="1"/>
    <xf numFmtId="0" fontId="2" fillId="26" borderId="11" xfId="0" applyFont="1" applyFill="1" applyBorder="1"/>
    <xf numFmtId="8" fontId="0" fillId="0" borderId="34" xfId="0" applyNumberFormat="1" applyBorder="1"/>
    <xf numFmtId="8" fontId="0" fillId="0" borderId="13" xfId="0" applyNumberFormat="1" applyBorder="1"/>
    <xf numFmtId="8" fontId="0" fillId="0" borderId="31" xfId="0" applyNumberFormat="1" applyBorder="1"/>
    <xf numFmtId="8" fontId="0" fillId="0" borderId="11" xfId="0" applyNumberFormat="1" applyBorder="1"/>
    <xf numFmtId="8" fontId="0" fillId="0" borderId="35" xfId="0" applyNumberFormat="1" applyBorder="1"/>
    <xf numFmtId="8" fontId="0" fillId="0" borderId="0" xfId="0" applyNumberFormat="1" applyBorder="1"/>
    <xf numFmtId="0" fontId="0" fillId="0" borderId="12" xfId="0" applyBorder="1"/>
    <xf numFmtId="0" fontId="0" fillId="0" borderId="31" xfId="0" applyBorder="1"/>
    <xf numFmtId="0" fontId="0" fillId="0" borderId="11" xfId="0" applyBorder="1"/>
    <xf numFmtId="8" fontId="0" fillId="0" borderId="51" xfId="0" applyNumberFormat="1" applyFill="1" applyBorder="1"/>
    <xf numFmtId="8" fontId="0" fillId="0" borderId="51" xfId="0" applyNumberFormat="1" applyBorder="1"/>
    <xf numFmtId="8" fontId="0" fillId="0" borderId="50" xfId="0" applyNumberFormat="1" applyBorder="1"/>
    <xf numFmtId="8" fontId="0" fillId="0" borderId="54" xfId="0" applyNumberFormat="1" applyBorder="1"/>
    <xf numFmtId="0" fontId="29" fillId="26" borderId="31" xfId="0" applyFont="1" applyFill="1" applyBorder="1" applyAlignment="1">
      <alignment horizontal="center" vertical="top" wrapText="1"/>
    </xf>
    <xf numFmtId="0" fontId="26" fillId="26" borderId="11" xfId="0" applyFont="1" applyFill="1" applyBorder="1" applyAlignment="1">
      <alignment horizontal="center" vertical="top" wrapText="1"/>
    </xf>
    <xf numFmtId="0" fontId="29" fillId="26" borderId="11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top" wrapText="1"/>
    </xf>
    <xf numFmtId="0" fontId="29" fillId="26" borderId="12" xfId="0" applyFont="1" applyFill="1" applyBorder="1" applyAlignment="1">
      <alignment horizontal="center" vertical="top" wrapText="1"/>
    </xf>
    <xf numFmtId="0" fontId="0" fillId="26" borderId="31" xfId="0" applyFill="1" applyBorder="1"/>
    <xf numFmtId="0" fontId="0" fillId="26" borderId="11" xfId="0" applyFill="1" applyBorder="1"/>
    <xf numFmtId="0" fontId="26" fillId="26" borderId="53" xfId="0" applyFont="1" applyFill="1" applyBorder="1" applyAlignment="1">
      <alignment horizontal="right"/>
    </xf>
    <xf numFmtId="0" fontId="1" fillId="0" borderId="10" xfId="0" applyFont="1" applyBorder="1"/>
    <xf numFmtId="0" fontId="26" fillId="26" borderId="37" xfId="0" applyFont="1" applyFill="1" applyBorder="1" applyAlignment="1">
      <alignment horizontal="right"/>
    </xf>
    <xf numFmtId="0" fontId="26" fillId="26" borderId="38" xfId="0" applyFont="1" applyFill="1" applyBorder="1" applyAlignment="1">
      <alignment horizontal="right"/>
    </xf>
    <xf numFmtId="0" fontId="2" fillId="26" borderId="53" xfId="0" applyFont="1" applyFill="1" applyBorder="1"/>
    <xf numFmtId="0" fontId="0" fillId="26" borderId="13" xfId="0" applyFill="1" applyBorder="1"/>
    <xf numFmtId="0" fontId="0" fillId="26" borderId="14" xfId="0" applyFill="1" applyBorder="1"/>
    <xf numFmtId="0" fontId="0" fillId="26" borderId="0" xfId="0" applyFill="1" applyBorder="1"/>
    <xf numFmtId="0" fontId="0" fillId="26" borderId="12" xfId="0" applyFill="1" applyBorder="1"/>
    <xf numFmtId="0" fontId="2" fillId="26" borderId="10" xfId="0" applyFont="1" applyFill="1" applyBorder="1" applyAlignment="1">
      <alignment horizontal="center" vertical="top"/>
    </xf>
    <xf numFmtId="0" fontId="1" fillId="0" borderId="35" xfId="0" applyFont="1" applyBorder="1"/>
    <xf numFmtId="4" fontId="0" fillId="0" borderId="0" xfId="0" applyNumberFormat="1" applyFill="1"/>
    <xf numFmtId="0" fontId="0" fillId="0" borderId="0" xfId="0" applyFill="1"/>
    <xf numFmtId="0" fontId="1" fillId="0" borderId="0" xfId="0" applyFont="1" applyFill="1"/>
    <xf numFmtId="43" fontId="0" fillId="0" borderId="0" xfId="0" applyNumberFormat="1" applyFont="1"/>
    <xf numFmtId="2" fontId="0" fillId="0" borderId="51" xfId="0" applyNumberFormat="1" applyBorder="1"/>
    <xf numFmtId="4" fontId="0" fillId="0" borderId="51" xfId="0" applyNumberFormat="1" applyBorder="1"/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9" fillId="26" borderId="34" xfId="0" applyFont="1" applyFill="1" applyBorder="1" applyAlignment="1">
      <alignment horizontal="center"/>
    </xf>
    <xf numFmtId="0" fontId="29" fillId="26" borderId="13" xfId="0" applyFont="1" applyFill="1" applyBorder="1" applyAlignment="1">
      <alignment horizontal="center"/>
    </xf>
    <xf numFmtId="0" fontId="29" fillId="26" borderId="14" xfId="0" applyFont="1" applyFill="1" applyBorder="1" applyAlignment="1">
      <alignment horizontal="center"/>
    </xf>
    <xf numFmtId="0" fontId="26" fillId="0" borderId="37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6" fillId="0" borderId="39" xfId="0" applyFont="1" applyBorder="1" applyAlignment="1">
      <alignment horizontal="left"/>
    </xf>
    <xf numFmtId="165" fontId="28" fillId="0" borderId="0" xfId="0" applyNumberFormat="1" applyFont="1" applyBorder="1"/>
    <xf numFmtId="165" fontId="28" fillId="0" borderId="0" xfId="0" applyNumberFormat="1" applyFont="1" applyBorder="1" applyAlignment="1">
      <alignment horizontal="centerContinuous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11</xdr:row>
      <xdr:rowOff>180855</xdr:rowOff>
    </xdr:from>
    <xdr:to>
      <xdr:col>5</xdr:col>
      <xdr:colOff>940324</xdr:colOff>
      <xdr:row>14</xdr:row>
      <xdr:rowOff>132626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925" y="2314937"/>
          <a:ext cx="5136266" cy="831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shopsitchington-pc.gov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O180"/>
  <sheetViews>
    <sheetView tabSelected="1" topLeftCell="A149" zoomScaleNormal="100" zoomScaleSheetLayoutView="100" zoomScalePageLayoutView="79" workbookViewId="0">
      <selection activeCell="E156" sqref="E156"/>
    </sheetView>
  </sheetViews>
  <sheetFormatPr defaultRowHeight="12.75" x14ac:dyDescent="0.2"/>
  <cols>
    <col min="1" max="1" width="15.85546875" customWidth="1"/>
    <col min="2" max="2" width="2" customWidth="1"/>
    <col min="3" max="3" width="29.140625" customWidth="1"/>
    <col min="4" max="4" width="14.28515625" customWidth="1"/>
    <col min="5" max="5" width="16" customWidth="1"/>
    <col min="6" max="6" width="15.28515625" customWidth="1"/>
    <col min="7" max="7" width="14.140625" customWidth="1"/>
    <col min="8" max="8" width="16.42578125" customWidth="1"/>
    <col min="9" max="9" width="18.42578125" customWidth="1"/>
    <col min="10" max="10" width="2.85546875" customWidth="1"/>
    <col min="12" max="12" width="11.28515625" bestFit="1" customWidth="1"/>
    <col min="14" max="14" width="18.5703125" customWidth="1"/>
  </cols>
  <sheetData>
    <row r="11" spans="2:10" ht="45" x14ac:dyDescent="0.6">
      <c r="B11" s="39"/>
      <c r="C11" s="39"/>
      <c r="D11" s="39"/>
      <c r="E11" s="39"/>
      <c r="F11" s="39"/>
      <c r="G11" s="39"/>
      <c r="H11" s="39"/>
      <c r="I11" s="39"/>
      <c r="J11" s="39"/>
    </row>
    <row r="12" spans="2:10" ht="45" x14ac:dyDescent="0.6">
      <c r="B12" s="39"/>
      <c r="C12" s="39"/>
      <c r="D12" s="39"/>
      <c r="E12" s="39"/>
      <c r="F12" s="39"/>
      <c r="G12" s="39"/>
      <c r="H12" s="39"/>
      <c r="I12" s="39"/>
      <c r="J12" s="39"/>
    </row>
    <row r="19" spans="3:8" ht="37.5" customHeight="1" x14ac:dyDescent="0.2">
      <c r="C19" s="228" t="s">
        <v>143</v>
      </c>
      <c r="D19" s="229"/>
      <c r="E19" s="229"/>
      <c r="F19" s="229"/>
      <c r="G19" s="229"/>
      <c r="H19" s="40"/>
    </row>
    <row r="20" spans="3:8" x14ac:dyDescent="0.2">
      <c r="C20" s="229"/>
      <c r="D20" s="229"/>
      <c r="E20" s="229"/>
      <c r="F20" s="229"/>
      <c r="G20" s="229"/>
      <c r="H20" s="40"/>
    </row>
    <row r="22" spans="3:8" ht="15.75" x14ac:dyDescent="0.25">
      <c r="C22" s="45" t="s">
        <v>73</v>
      </c>
    </row>
    <row r="26" spans="3:8" x14ac:dyDescent="0.2">
      <c r="C26" s="41"/>
    </row>
    <row r="34" spans="3:8" ht="36" customHeight="1" x14ac:dyDescent="0.2"/>
    <row r="36" spans="3:8" x14ac:dyDescent="0.2">
      <c r="C36" s="40"/>
      <c r="D36" s="40"/>
      <c r="E36" s="40"/>
      <c r="F36" s="40"/>
      <c r="G36" s="40"/>
      <c r="H36" s="40"/>
    </row>
    <row r="37" spans="3:8" x14ac:dyDescent="0.2">
      <c r="C37" s="40"/>
      <c r="D37" s="40"/>
      <c r="E37" s="40"/>
      <c r="F37" s="40"/>
      <c r="G37" s="40"/>
      <c r="H37" s="40"/>
    </row>
    <row r="38" spans="3:8" x14ac:dyDescent="0.2">
      <c r="C38" s="40"/>
      <c r="D38" s="40"/>
      <c r="E38" s="40"/>
      <c r="F38" s="40"/>
      <c r="G38" s="40"/>
      <c r="H38" s="40"/>
    </row>
    <row r="39" spans="3:8" x14ac:dyDescent="0.2">
      <c r="C39" s="40"/>
      <c r="D39" s="40"/>
      <c r="E39" s="40"/>
      <c r="F39" s="40"/>
      <c r="G39" s="40"/>
      <c r="H39" s="40"/>
    </row>
    <row r="40" spans="3:8" x14ac:dyDescent="0.2">
      <c r="C40" s="40"/>
      <c r="D40" s="40"/>
      <c r="E40" s="40"/>
      <c r="F40" s="40"/>
      <c r="G40" s="40"/>
      <c r="H40" s="40"/>
    </row>
    <row r="41" spans="3:8" x14ac:dyDescent="0.2">
      <c r="C41" s="40"/>
      <c r="D41" s="40"/>
      <c r="E41" s="40"/>
      <c r="F41" s="40"/>
      <c r="G41" s="40"/>
      <c r="H41" s="40"/>
    </row>
    <row r="42" spans="3:8" x14ac:dyDescent="0.2">
      <c r="C42" s="40"/>
      <c r="D42" s="40"/>
      <c r="E42" s="40"/>
      <c r="F42" s="40"/>
      <c r="G42" s="40"/>
      <c r="H42" s="40"/>
    </row>
    <row r="43" spans="3:8" x14ac:dyDescent="0.2">
      <c r="C43" s="40"/>
      <c r="D43" s="40"/>
      <c r="E43" s="40"/>
      <c r="F43" s="40"/>
      <c r="G43" s="40"/>
      <c r="H43" s="40"/>
    </row>
    <row r="44" spans="3:8" x14ac:dyDescent="0.2">
      <c r="C44" s="40"/>
      <c r="D44" s="40"/>
      <c r="E44" s="40"/>
      <c r="F44" s="40"/>
      <c r="G44" s="40"/>
      <c r="H44" s="40"/>
    </row>
    <row r="45" spans="3:8" x14ac:dyDescent="0.2">
      <c r="C45" s="40"/>
      <c r="D45" s="40"/>
      <c r="E45" s="40"/>
      <c r="F45" s="40"/>
      <c r="G45" s="40"/>
      <c r="H45" s="40"/>
    </row>
    <row r="46" spans="3:8" x14ac:dyDescent="0.2">
      <c r="C46" s="40"/>
      <c r="D46" s="40"/>
      <c r="E46" s="40"/>
      <c r="F46" s="40"/>
      <c r="G46" s="40"/>
      <c r="H46" s="40"/>
    </row>
    <row r="47" spans="3:8" x14ac:dyDescent="0.2">
      <c r="C47" s="40"/>
      <c r="D47" s="40"/>
      <c r="E47" s="40"/>
      <c r="F47" s="40"/>
      <c r="G47" s="40"/>
      <c r="H47" s="40"/>
    </row>
    <row r="48" spans="3:8" ht="14.25" x14ac:dyDescent="0.2">
      <c r="C48" s="89" t="s">
        <v>13</v>
      </c>
      <c r="D48" s="90"/>
      <c r="E48" s="90"/>
      <c r="F48" s="40"/>
      <c r="G48" s="40"/>
      <c r="H48" s="40"/>
    </row>
    <row r="49" spans="1:11" ht="13.5" customHeight="1" x14ac:dyDescent="0.2">
      <c r="C49" s="89" t="s">
        <v>95</v>
      </c>
      <c r="D49" s="91"/>
      <c r="E49" s="91"/>
      <c r="F49" s="40"/>
      <c r="G49" s="40"/>
      <c r="H49" s="40"/>
    </row>
    <row r="50" spans="1:11" ht="13.5" customHeight="1" x14ac:dyDescent="0.2">
      <c r="C50" s="91" t="s">
        <v>96</v>
      </c>
      <c r="D50" s="91"/>
      <c r="E50" s="91"/>
    </row>
    <row r="51" spans="1:11" ht="13.5" customHeight="1" x14ac:dyDescent="0.2">
      <c r="C51" s="91" t="s">
        <v>97</v>
      </c>
      <c r="D51" s="91"/>
      <c r="E51" s="91"/>
    </row>
    <row r="52" spans="1:11" ht="13.5" customHeight="1" x14ac:dyDescent="0.2">
      <c r="C52" s="89" t="s">
        <v>14</v>
      </c>
      <c r="D52" s="91"/>
      <c r="E52" s="91"/>
    </row>
    <row r="53" spans="1:11" ht="14.25" x14ac:dyDescent="0.2">
      <c r="C53" s="89" t="s">
        <v>98</v>
      </c>
      <c r="D53" s="91"/>
      <c r="E53" s="91"/>
    </row>
    <row r="54" spans="1:11" ht="14.25" x14ac:dyDescent="0.2">
      <c r="C54" s="92" t="s">
        <v>15</v>
      </c>
      <c r="D54" s="91"/>
      <c r="E54" s="91"/>
    </row>
    <row r="56" spans="1:11" ht="20.25" customHeight="1" x14ac:dyDescent="0.2">
      <c r="A56" s="227" t="s">
        <v>16</v>
      </c>
      <c r="B56" s="227"/>
      <c r="C56" s="227"/>
      <c r="D56" s="227"/>
      <c r="E56" s="227"/>
      <c r="F56" s="227"/>
      <c r="G56" s="227"/>
      <c r="H56" s="227"/>
      <c r="I56" s="227"/>
      <c r="J56" s="227"/>
    </row>
    <row r="57" spans="1:11" ht="15.75" customHeight="1" x14ac:dyDescent="0.25">
      <c r="A57" s="230" t="s">
        <v>93</v>
      </c>
      <c r="B57" s="230"/>
      <c r="C57" s="230"/>
      <c r="D57" s="230"/>
      <c r="E57" s="230"/>
      <c r="F57" s="230"/>
      <c r="G57" s="230"/>
      <c r="H57" s="230"/>
      <c r="I57" s="230"/>
      <c r="J57" s="230"/>
    </row>
    <row r="58" spans="1:11" ht="15.75" customHeight="1" x14ac:dyDescent="0.25">
      <c r="A58" s="230" t="s">
        <v>146</v>
      </c>
      <c r="B58" s="230"/>
      <c r="C58" s="230"/>
      <c r="D58" s="230"/>
      <c r="E58" s="230"/>
      <c r="F58" s="230"/>
      <c r="G58" s="230"/>
      <c r="H58" s="230"/>
      <c r="I58" s="230"/>
      <c r="J58" s="230"/>
    </row>
    <row r="60" spans="1:11" ht="15.75" x14ac:dyDescent="0.25">
      <c r="A60" s="230"/>
      <c r="B60" s="230"/>
      <c r="C60" s="230"/>
      <c r="D60" s="230"/>
      <c r="E60" s="230"/>
      <c r="F60" s="230"/>
      <c r="G60" s="230"/>
      <c r="H60" s="230"/>
      <c r="I60" s="230"/>
      <c r="J60" s="230"/>
    </row>
    <row r="61" spans="1:11" s="46" customFormat="1" ht="18" x14ac:dyDescent="0.25">
      <c r="A61" s="43" t="s">
        <v>17</v>
      </c>
      <c r="B61" s="44"/>
      <c r="C61" s="44"/>
      <c r="D61" s="44"/>
      <c r="E61" s="44"/>
      <c r="F61" s="44"/>
      <c r="G61" s="44"/>
      <c r="H61" s="44"/>
      <c r="I61" s="44"/>
      <c r="J61" s="44"/>
      <c r="K61" s="45"/>
    </row>
    <row r="63" spans="1:11" ht="15.75" x14ac:dyDescent="0.25">
      <c r="A63" s="47" t="s">
        <v>18</v>
      </c>
      <c r="B63" s="48"/>
      <c r="C63" s="49"/>
      <c r="D63" s="49"/>
      <c r="E63" s="49"/>
      <c r="F63" s="49"/>
      <c r="G63" s="86"/>
      <c r="H63" s="130"/>
      <c r="I63" s="131" t="s">
        <v>18</v>
      </c>
      <c r="J63" s="132"/>
    </row>
    <row r="64" spans="1:11" ht="15.75" x14ac:dyDescent="0.25">
      <c r="A64" s="50" t="s">
        <v>137</v>
      </c>
      <c r="B64" s="51"/>
      <c r="C64" s="52"/>
      <c r="D64" s="52"/>
      <c r="E64" s="52"/>
      <c r="F64" s="52"/>
      <c r="G64" s="87"/>
      <c r="H64" s="133"/>
      <c r="I64" s="134" t="s">
        <v>145</v>
      </c>
      <c r="J64" s="135"/>
    </row>
    <row r="65" spans="1:14" ht="15.75" x14ac:dyDescent="0.25">
      <c r="A65" s="50" t="s">
        <v>144</v>
      </c>
      <c r="B65" s="53"/>
      <c r="C65" s="54"/>
      <c r="D65" s="54"/>
      <c r="E65" s="54"/>
      <c r="F65" s="54"/>
      <c r="G65" s="88"/>
      <c r="H65" s="136"/>
      <c r="I65" s="136" t="s">
        <v>19</v>
      </c>
      <c r="J65" s="137"/>
    </row>
    <row r="66" spans="1:14" ht="15.75" x14ac:dyDescent="0.25">
      <c r="A66" s="55"/>
      <c r="B66" s="45"/>
      <c r="C66" s="46"/>
      <c r="D66" s="46"/>
      <c r="E66" s="46"/>
      <c r="F66" s="46"/>
      <c r="G66" s="46"/>
      <c r="H66" s="46"/>
      <c r="I66" s="56"/>
      <c r="J66" s="57"/>
    </row>
    <row r="67" spans="1:14" ht="15.75" x14ac:dyDescent="0.25">
      <c r="A67" s="55"/>
      <c r="B67" s="45"/>
      <c r="C67" s="46"/>
      <c r="D67" s="46"/>
      <c r="E67" s="46"/>
      <c r="F67" s="46"/>
      <c r="G67" s="46"/>
      <c r="H67" s="46"/>
      <c r="I67" s="56"/>
      <c r="J67" s="57"/>
    </row>
    <row r="68" spans="1:14" ht="15.75" x14ac:dyDescent="0.25">
      <c r="A68" s="46"/>
      <c r="B68" s="46"/>
      <c r="C68" s="45" t="s">
        <v>20</v>
      </c>
      <c r="D68" s="46"/>
      <c r="E68" s="46"/>
      <c r="F68" s="46"/>
      <c r="G68" s="46"/>
      <c r="H68" s="46"/>
      <c r="I68" s="46"/>
    </row>
    <row r="69" spans="1:14" ht="15.75" x14ac:dyDescent="0.25">
      <c r="A69" s="46"/>
      <c r="B69" s="46"/>
      <c r="C69" s="45"/>
      <c r="D69" s="46"/>
      <c r="E69" s="46"/>
      <c r="F69" s="46"/>
      <c r="G69" s="46"/>
      <c r="H69" s="46"/>
      <c r="I69" s="46"/>
    </row>
    <row r="70" spans="1:14" ht="15" x14ac:dyDescent="0.2">
      <c r="A70" s="58">
        <v>89000</v>
      </c>
      <c r="B70" s="46"/>
      <c r="C70" s="46" t="s">
        <v>21</v>
      </c>
      <c r="D70" s="46"/>
      <c r="E70" s="46"/>
      <c r="F70" s="46"/>
      <c r="G70" s="58"/>
      <c r="H70" s="58"/>
      <c r="I70" s="58">
        <v>90000</v>
      </c>
    </row>
    <row r="71" spans="1:14" ht="15" x14ac:dyDescent="0.2">
      <c r="A71" s="58"/>
      <c r="B71" s="46"/>
      <c r="C71" s="46" t="s">
        <v>77</v>
      </c>
      <c r="D71" s="46"/>
      <c r="E71" s="46"/>
      <c r="F71" s="46"/>
      <c r="G71" s="58"/>
      <c r="H71" s="58"/>
      <c r="I71" s="58">
        <v>0</v>
      </c>
    </row>
    <row r="72" spans="1:14" ht="15" x14ac:dyDescent="0.2">
      <c r="A72" s="58">
        <v>9100</v>
      </c>
      <c r="B72" s="46"/>
      <c r="C72" s="46" t="s">
        <v>46</v>
      </c>
      <c r="D72" s="46"/>
      <c r="E72" s="46"/>
      <c r="F72" s="46"/>
      <c r="G72" s="58"/>
      <c r="H72" s="58"/>
      <c r="I72" s="58">
        <v>7395</v>
      </c>
    </row>
    <row r="73" spans="1:14" ht="15" x14ac:dyDescent="0.2">
      <c r="A73" s="58">
        <v>4195</v>
      </c>
      <c r="B73" s="46"/>
      <c r="C73" s="46" t="s">
        <v>23</v>
      </c>
      <c r="D73" s="46"/>
      <c r="E73" s="46"/>
      <c r="F73" s="46"/>
      <c r="G73" s="58"/>
      <c r="H73" s="58"/>
      <c r="I73" s="58">
        <v>4025</v>
      </c>
    </row>
    <row r="74" spans="1:14" ht="15" x14ac:dyDescent="0.2">
      <c r="A74" s="223">
        <v>0</v>
      </c>
      <c r="B74" s="46"/>
      <c r="C74" s="46" t="s">
        <v>90</v>
      </c>
      <c r="D74" s="46"/>
      <c r="E74" s="46"/>
      <c r="F74" s="46"/>
      <c r="G74" s="58"/>
      <c r="H74" s="58"/>
      <c r="I74" s="58">
        <v>0</v>
      </c>
    </row>
    <row r="75" spans="1:14" ht="15" x14ac:dyDescent="0.2">
      <c r="A75" s="58">
        <v>1443.39</v>
      </c>
      <c r="B75" s="46"/>
      <c r="C75" s="46" t="s">
        <v>26</v>
      </c>
      <c r="D75" s="46"/>
      <c r="E75" s="46"/>
      <c r="F75" s="46"/>
      <c r="G75" s="58"/>
      <c r="H75" s="58"/>
      <c r="I75" s="58">
        <v>143908.46</v>
      </c>
    </row>
    <row r="76" spans="1:14" ht="15" x14ac:dyDescent="0.2">
      <c r="A76" s="58">
        <v>347.84</v>
      </c>
      <c r="B76" s="46"/>
      <c r="C76" s="46" t="s">
        <v>22</v>
      </c>
      <c r="D76" s="46"/>
      <c r="E76" s="46"/>
      <c r="F76" s="46"/>
      <c r="G76" s="58"/>
      <c r="H76" s="58"/>
      <c r="I76" s="58">
        <v>45.44</v>
      </c>
    </row>
    <row r="77" spans="1:14" ht="15" x14ac:dyDescent="0.2">
      <c r="A77" s="58">
        <v>267.57</v>
      </c>
      <c r="B77" s="46"/>
      <c r="C77" s="46" t="s">
        <v>24</v>
      </c>
      <c r="D77" s="46"/>
      <c r="E77" s="46"/>
      <c r="F77" s="46"/>
      <c r="G77" s="58"/>
      <c r="H77" s="58"/>
      <c r="I77" s="58">
        <v>124.21</v>
      </c>
    </row>
    <row r="78" spans="1:14" ht="15" x14ac:dyDescent="0.2">
      <c r="A78" s="58">
        <v>2874.86</v>
      </c>
      <c r="B78" s="46"/>
      <c r="C78" s="46" t="s">
        <v>25</v>
      </c>
      <c r="D78" s="46"/>
      <c r="E78" s="46"/>
      <c r="F78" s="46"/>
      <c r="G78" s="58"/>
      <c r="H78" s="58"/>
      <c r="I78" s="58">
        <v>9732.1200000000008</v>
      </c>
    </row>
    <row r="79" spans="1:14" ht="15" x14ac:dyDescent="0.2">
      <c r="A79" s="58">
        <v>0</v>
      </c>
      <c r="B79" s="46"/>
      <c r="C79" s="46" t="s">
        <v>91</v>
      </c>
      <c r="D79" s="46"/>
      <c r="E79" s="46"/>
      <c r="F79" s="46"/>
      <c r="G79" s="58"/>
      <c r="I79" s="58">
        <v>0</v>
      </c>
    </row>
    <row r="80" spans="1:14" ht="15" x14ac:dyDescent="0.2">
      <c r="A80" s="58">
        <v>0</v>
      </c>
      <c r="B80" s="46"/>
      <c r="C80" s="46"/>
      <c r="D80" s="46"/>
      <c r="E80" s="46"/>
      <c r="F80" s="46"/>
      <c r="G80" s="58"/>
      <c r="H80" s="58"/>
      <c r="I80" s="58">
        <v>0</v>
      </c>
      <c r="N80" s="62">
        <f>SUM(N79:N79)</f>
        <v>0</v>
      </c>
    </row>
    <row r="81" spans="1:15" ht="15" x14ac:dyDescent="0.2">
      <c r="A81" s="58">
        <v>0</v>
      </c>
      <c r="B81" s="46"/>
      <c r="D81" s="46"/>
      <c r="E81" s="46"/>
      <c r="F81" s="46"/>
      <c r="G81" s="58"/>
      <c r="H81" s="58"/>
      <c r="I81" s="58">
        <v>0</v>
      </c>
    </row>
    <row r="82" spans="1:15" ht="12" hidden="1" customHeight="1" x14ac:dyDescent="0.2">
      <c r="A82" s="58">
        <v>0</v>
      </c>
      <c r="B82" s="46"/>
      <c r="C82" s="46" t="s">
        <v>27</v>
      </c>
      <c r="D82" s="46"/>
      <c r="E82" s="46"/>
      <c r="F82" s="46"/>
      <c r="G82" s="58"/>
      <c r="H82" s="58"/>
      <c r="I82" s="58">
        <v>0</v>
      </c>
    </row>
    <row r="83" spans="1:15" ht="12" customHeight="1" x14ac:dyDescent="0.2">
      <c r="A83" s="59"/>
      <c r="B83" s="46"/>
      <c r="C83" s="46"/>
      <c r="D83" s="46"/>
      <c r="E83" s="46"/>
      <c r="F83" s="46"/>
      <c r="G83" s="58"/>
      <c r="H83" s="58"/>
      <c r="I83" s="59"/>
    </row>
    <row r="84" spans="1:15" ht="16.5" thickBot="1" x14ac:dyDescent="0.3">
      <c r="A84" s="60">
        <f>SUM(A70:A81)</f>
        <v>107228.66</v>
      </c>
      <c r="B84" s="46"/>
      <c r="C84" s="45" t="s">
        <v>28</v>
      </c>
      <c r="D84" s="46"/>
      <c r="E84" s="46"/>
      <c r="F84" s="46"/>
      <c r="G84" s="121"/>
      <c r="H84" s="121"/>
      <c r="I84" s="60">
        <f>SUM(I70:I83)</f>
        <v>255230.22999999998</v>
      </c>
    </row>
    <row r="85" spans="1:15" ht="15.75" thickTop="1" x14ac:dyDescent="0.2">
      <c r="A85" s="58"/>
      <c r="B85" s="46"/>
      <c r="C85" s="46"/>
      <c r="D85" s="46"/>
      <c r="E85" s="46"/>
      <c r="F85" s="46"/>
      <c r="G85" s="46"/>
      <c r="H85" s="46"/>
    </row>
    <row r="86" spans="1:15" ht="15.75" x14ac:dyDescent="0.25">
      <c r="A86" s="58"/>
      <c r="B86" s="46"/>
      <c r="C86" s="45" t="s">
        <v>29</v>
      </c>
      <c r="D86" s="46"/>
      <c r="E86" s="46"/>
      <c r="F86" s="46"/>
      <c r="G86" s="46"/>
      <c r="H86" s="46"/>
      <c r="O86" s="61"/>
    </row>
    <row r="87" spans="1:15" ht="15.75" x14ac:dyDescent="0.25">
      <c r="A87" s="58"/>
      <c r="B87" s="46"/>
      <c r="C87" s="45"/>
      <c r="D87" s="46"/>
      <c r="E87" s="46"/>
      <c r="F87" s="46"/>
      <c r="G87" s="46"/>
      <c r="H87" s="46"/>
      <c r="O87" s="61"/>
    </row>
    <row r="88" spans="1:15" ht="15" x14ac:dyDescent="0.2">
      <c r="A88" s="58">
        <v>35570.480000000003</v>
      </c>
      <c r="B88" s="46"/>
      <c r="C88" s="46" t="s">
        <v>31</v>
      </c>
      <c r="D88" s="46"/>
      <c r="E88" s="46"/>
      <c r="F88" s="46"/>
      <c r="G88" s="46"/>
      <c r="H88" s="46"/>
      <c r="I88" s="122">
        <v>26033.119999999999</v>
      </c>
      <c r="O88" s="61"/>
    </row>
    <row r="89" spans="1:15" ht="15" x14ac:dyDescent="0.2">
      <c r="A89" s="58">
        <v>21727.87</v>
      </c>
      <c r="B89" s="46"/>
      <c r="C89" s="46" t="s">
        <v>88</v>
      </c>
      <c r="D89" s="46"/>
      <c r="E89" s="46"/>
      <c r="F89" s="46"/>
      <c r="G89" s="58"/>
      <c r="H89" s="58"/>
      <c r="I89" s="58">
        <v>22047.83</v>
      </c>
    </row>
    <row r="90" spans="1:15" ht="15" x14ac:dyDescent="0.2">
      <c r="A90" s="58">
        <v>8215.83</v>
      </c>
      <c r="B90" s="46"/>
      <c r="C90" s="46" t="s">
        <v>30</v>
      </c>
      <c r="D90" s="46"/>
      <c r="E90" s="46"/>
      <c r="F90" s="46"/>
      <c r="G90" s="58"/>
      <c r="H90" s="58"/>
      <c r="I90" s="58">
        <v>11583.08</v>
      </c>
    </row>
    <row r="91" spans="1:15" ht="15" x14ac:dyDescent="0.2">
      <c r="A91" s="58">
        <v>0</v>
      </c>
      <c r="B91" s="46"/>
      <c r="C91" s="46" t="s">
        <v>87</v>
      </c>
      <c r="D91" s="46"/>
      <c r="E91" s="46"/>
      <c r="F91" s="46"/>
      <c r="G91" s="58"/>
      <c r="H91" s="58"/>
      <c r="I91" s="58">
        <v>0</v>
      </c>
    </row>
    <row r="92" spans="1:15" ht="15" x14ac:dyDescent="0.2">
      <c r="A92" s="58">
        <v>6644.59</v>
      </c>
      <c r="B92" s="46"/>
      <c r="C92" s="46" t="s">
        <v>32</v>
      </c>
      <c r="D92" s="46"/>
      <c r="E92" s="46"/>
      <c r="F92" s="46"/>
      <c r="G92" s="58"/>
      <c r="H92" s="58"/>
      <c r="I92" s="58">
        <v>1087.31</v>
      </c>
    </row>
    <row r="93" spans="1:15" ht="15" x14ac:dyDescent="0.2">
      <c r="A93" s="58">
        <v>4940.04</v>
      </c>
      <c r="B93" s="46"/>
      <c r="C93" s="46" t="s">
        <v>10</v>
      </c>
      <c r="D93" s="46"/>
      <c r="E93" s="46"/>
      <c r="F93" s="46"/>
      <c r="G93" s="58"/>
      <c r="H93" s="58"/>
      <c r="I93" s="58">
        <v>4940.04</v>
      </c>
    </row>
    <row r="94" spans="1:15" ht="15" x14ac:dyDescent="0.2">
      <c r="A94" s="58">
        <v>15553</v>
      </c>
      <c r="B94" s="46"/>
      <c r="C94" s="46" t="s">
        <v>101</v>
      </c>
      <c r="D94" s="46"/>
      <c r="E94" s="46"/>
      <c r="F94" s="46"/>
      <c r="G94" s="58"/>
      <c r="H94" s="58"/>
      <c r="I94" s="58">
        <v>8680.27</v>
      </c>
    </row>
    <row r="95" spans="1:15" ht="15" x14ac:dyDescent="0.2">
      <c r="A95" s="58">
        <v>13167.27</v>
      </c>
      <c r="B95" s="46"/>
      <c r="C95" s="46" t="s">
        <v>24</v>
      </c>
      <c r="D95" s="46"/>
      <c r="E95" s="46"/>
      <c r="F95" s="46"/>
      <c r="G95" s="58"/>
      <c r="H95" s="58"/>
      <c r="I95" s="58">
        <v>2811.05</v>
      </c>
    </row>
    <row r="96" spans="1:15" ht="15" x14ac:dyDescent="0.2">
      <c r="A96" s="58">
        <v>4440</v>
      </c>
      <c r="B96" s="46"/>
      <c r="C96" s="46" t="s">
        <v>89</v>
      </c>
      <c r="D96" s="46"/>
      <c r="E96" s="46"/>
      <c r="F96" s="46"/>
      <c r="G96" s="58"/>
      <c r="H96" s="58"/>
      <c r="I96" s="58">
        <v>2450</v>
      </c>
    </row>
    <row r="97" spans="1:12" ht="15" x14ac:dyDescent="0.2">
      <c r="A97" s="58">
        <v>500</v>
      </c>
      <c r="B97" s="46"/>
      <c r="C97" s="46" t="s">
        <v>85</v>
      </c>
      <c r="D97" s="46"/>
      <c r="E97" s="46"/>
      <c r="F97" s="46"/>
      <c r="G97" s="58"/>
      <c r="H97" s="58"/>
      <c r="I97" s="58"/>
    </row>
    <row r="98" spans="1:12" ht="15" x14ac:dyDescent="0.2">
      <c r="A98" s="58">
        <v>0</v>
      </c>
      <c r="B98" s="46"/>
      <c r="C98" s="46" t="s">
        <v>99</v>
      </c>
      <c r="D98" s="46"/>
      <c r="E98" s="46"/>
      <c r="F98" s="46"/>
      <c r="G98" s="58"/>
      <c r="H98" s="58"/>
      <c r="I98" s="58">
        <v>0</v>
      </c>
    </row>
    <row r="99" spans="1:12" ht="15" x14ac:dyDescent="0.2">
      <c r="A99" s="58">
        <v>15581.79</v>
      </c>
      <c r="B99" s="46"/>
      <c r="C99" s="46" t="s">
        <v>100</v>
      </c>
      <c r="D99" s="46"/>
      <c r="E99" s="46"/>
      <c r="F99" s="46"/>
      <c r="G99" s="58"/>
      <c r="H99" s="58"/>
      <c r="I99" s="58">
        <v>12985.5</v>
      </c>
    </row>
    <row r="100" spans="1:12" ht="15" x14ac:dyDescent="0.2">
      <c r="A100" s="58">
        <v>0</v>
      </c>
      <c r="B100" s="46"/>
      <c r="C100" s="46" t="s">
        <v>11</v>
      </c>
      <c r="D100" s="46"/>
      <c r="E100" s="46"/>
      <c r="F100" s="46"/>
      <c r="G100" s="58"/>
      <c r="H100" s="58"/>
      <c r="I100" s="58">
        <v>0</v>
      </c>
    </row>
    <row r="101" spans="1:12" ht="15" x14ac:dyDescent="0.2">
      <c r="A101" s="58">
        <v>12049.16</v>
      </c>
      <c r="B101" s="46"/>
      <c r="C101" s="46" t="s">
        <v>33</v>
      </c>
      <c r="D101" s="46"/>
      <c r="E101" s="46"/>
      <c r="F101" s="46"/>
      <c r="G101" s="58"/>
      <c r="H101" s="58"/>
      <c r="I101" s="58">
        <v>9120.91</v>
      </c>
    </row>
    <row r="102" spans="1:12" ht="15" x14ac:dyDescent="0.2">
      <c r="A102" s="58">
        <v>0</v>
      </c>
      <c r="B102" s="46"/>
      <c r="D102" s="46"/>
      <c r="E102" s="46"/>
      <c r="F102" s="46"/>
      <c r="G102" s="58"/>
      <c r="H102" s="58"/>
      <c r="I102" s="58">
        <v>0</v>
      </c>
    </row>
    <row r="103" spans="1:12" ht="15" x14ac:dyDescent="0.2">
      <c r="A103" s="58">
        <v>0</v>
      </c>
      <c r="B103" s="46"/>
      <c r="D103" s="46"/>
      <c r="E103" s="46"/>
      <c r="F103" s="46"/>
      <c r="G103" s="58"/>
      <c r="H103" s="58"/>
      <c r="I103" s="58">
        <v>0</v>
      </c>
    </row>
    <row r="104" spans="1:12" ht="15" x14ac:dyDescent="0.2">
      <c r="A104" s="58">
        <v>0</v>
      </c>
      <c r="B104" s="46"/>
      <c r="C104" s="46"/>
      <c r="D104" s="46"/>
      <c r="E104" s="46"/>
      <c r="F104" s="46"/>
      <c r="G104" s="58"/>
      <c r="H104" s="58"/>
      <c r="I104" s="58">
        <v>0</v>
      </c>
      <c r="K104" s="62"/>
      <c r="L104" s="62"/>
    </row>
    <row r="105" spans="1:12" x14ac:dyDescent="0.2">
      <c r="D105" s="62"/>
      <c r="E105" s="62"/>
    </row>
    <row r="106" spans="1:12" ht="15" x14ac:dyDescent="0.2">
      <c r="A106" s="63"/>
      <c r="B106" s="46"/>
      <c r="C106" s="46"/>
      <c r="D106" s="46"/>
      <c r="E106" s="46"/>
      <c r="F106" s="46"/>
      <c r="G106" s="46"/>
      <c r="H106" s="46"/>
      <c r="I106" s="63"/>
    </row>
    <row r="107" spans="1:12" ht="16.5" thickBot="1" x14ac:dyDescent="0.3">
      <c r="A107" s="60">
        <f>SUM(A88:A106)</f>
        <v>138390.03</v>
      </c>
      <c r="B107" s="46"/>
      <c r="C107" s="45" t="s">
        <v>47</v>
      </c>
      <c r="D107" s="46"/>
      <c r="E107" s="46"/>
      <c r="F107" s="46"/>
      <c r="G107" s="121"/>
      <c r="H107" s="121"/>
      <c r="I107" s="60">
        <f>SUM(I88:I104)</f>
        <v>101739.11</v>
      </c>
    </row>
    <row r="108" spans="1:12" ht="15.75" thickTop="1" x14ac:dyDescent="0.2">
      <c r="G108" s="95"/>
      <c r="H108" s="95"/>
      <c r="I108" s="123"/>
    </row>
    <row r="109" spans="1:12" ht="16.5" thickBot="1" x14ac:dyDescent="0.3">
      <c r="A109" s="60">
        <f>A84-A107</f>
        <v>-31161.369999999995</v>
      </c>
      <c r="C109" s="45" t="s">
        <v>34</v>
      </c>
      <c r="G109" s="119"/>
      <c r="H109" s="119"/>
      <c r="I109" s="124">
        <f>+I84-I107</f>
        <v>153491.12</v>
      </c>
    </row>
    <row r="110" spans="1:12" ht="13.5" thickTop="1" x14ac:dyDescent="0.2"/>
    <row r="111" spans="1:12" ht="15.75" x14ac:dyDescent="0.25">
      <c r="A111" s="58"/>
      <c r="B111" s="46"/>
      <c r="C111" s="45"/>
      <c r="D111" s="46"/>
      <c r="E111" s="46"/>
      <c r="F111" s="46"/>
      <c r="G111" s="95"/>
      <c r="H111" s="95"/>
      <c r="I111" s="95"/>
      <c r="L111" s="62"/>
    </row>
    <row r="112" spans="1:12" ht="15.75" x14ac:dyDescent="0.25">
      <c r="A112" s="58"/>
      <c r="B112" s="46"/>
      <c r="C112" s="45"/>
      <c r="D112" s="46"/>
      <c r="E112" s="46"/>
      <c r="F112" s="46"/>
      <c r="G112" s="95"/>
      <c r="H112" s="95"/>
      <c r="I112" s="95"/>
    </row>
    <row r="113" spans="1:10" ht="15.75" x14ac:dyDescent="0.25">
      <c r="C113" s="45"/>
      <c r="G113" s="95"/>
      <c r="H113" s="95"/>
      <c r="I113" s="119"/>
    </row>
    <row r="115" spans="1:10" ht="20.25" x14ac:dyDescent="0.2">
      <c r="A115" s="227" t="s">
        <v>16</v>
      </c>
      <c r="B115" s="231"/>
      <c r="C115" s="231"/>
      <c r="D115" s="231"/>
      <c r="E115" s="231"/>
      <c r="F115" s="231"/>
      <c r="G115" s="231"/>
      <c r="H115" s="231"/>
      <c r="I115" s="231"/>
      <c r="J115" s="231"/>
    </row>
    <row r="116" spans="1:10" ht="15.75" x14ac:dyDescent="0.25">
      <c r="A116" s="230" t="s">
        <v>93</v>
      </c>
      <c r="B116" s="232"/>
      <c r="C116" s="232"/>
      <c r="D116" s="232"/>
      <c r="E116" s="232"/>
      <c r="F116" s="232"/>
      <c r="G116" s="232"/>
      <c r="H116" s="232"/>
      <c r="I116" s="232"/>
      <c r="J116" s="232"/>
    </row>
    <row r="117" spans="1:10" ht="15.75" x14ac:dyDescent="0.25">
      <c r="A117" s="230" t="s">
        <v>146</v>
      </c>
      <c r="B117" s="230"/>
      <c r="C117" s="230"/>
      <c r="D117" s="230"/>
      <c r="E117" s="230"/>
      <c r="F117" s="230"/>
      <c r="G117" s="230"/>
      <c r="H117" s="230"/>
      <c r="I117" s="230"/>
      <c r="J117" s="230"/>
    </row>
    <row r="118" spans="1:10" ht="20.25" x14ac:dyDescent="0.2">
      <c r="A118" s="42"/>
      <c r="B118" s="64"/>
      <c r="C118" s="64"/>
      <c r="D118" s="64"/>
      <c r="E118" s="226"/>
      <c r="F118" s="64"/>
      <c r="G118" s="64"/>
      <c r="H118" s="64"/>
      <c r="I118" s="64"/>
      <c r="J118" s="64"/>
    </row>
    <row r="119" spans="1:10" ht="18" x14ac:dyDescent="0.25">
      <c r="A119" s="65" t="s">
        <v>147</v>
      </c>
    </row>
    <row r="121" spans="1:10" ht="13.5" thickBot="1" x14ac:dyDescent="0.25"/>
    <row r="122" spans="1:10" ht="15.75" x14ac:dyDescent="0.25">
      <c r="A122" s="97" t="s">
        <v>36</v>
      </c>
      <c r="B122" s="98"/>
      <c r="C122" s="99"/>
      <c r="D122" s="99"/>
      <c r="E122" s="99"/>
      <c r="F122" s="99"/>
      <c r="G122" s="99"/>
      <c r="H122" s="125"/>
      <c r="I122" s="126" t="s">
        <v>37</v>
      </c>
      <c r="J122" s="100"/>
    </row>
    <row r="123" spans="1:10" ht="18.75" x14ac:dyDescent="0.25">
      <c r="A123" s="101" t="s">
        <v>138</v>
      </c>
      <c r="B123" s="51"/>
      <c r="C123" s="52"/>
      <c r="D123" s="52"/>
      <c r="E123" s="52"/>
      <c r="F123" s="52"/>
      <c r="G123" s="52"/>
      <c r="H123" s="127"/>
      <c r="I123" s="128" t="s">
        <v>148</v>
      </c>
      <c r="J123" s="102"/>
    </row>
    <row r="124" spans="1:10" ht="15.75" x14ac:dyDescent="0.25">
      <c r="A124" s="103" t="s">
        <v>19</v>
      </c>
      <c r="B124" s="53"/>
      <c r="C124" s="54"/>
      <c r="D124" s="54"/>
      <c r="E124" s="54"/>
      <c r="F124" s="54"/>
      <c r="G124" s="54"/>
      <c r="H124" s="120"/>
      <c r="I124" s="129" t="s">
        <v>19</v>
      </c>
      <c r="J124" s="104"/>
    </row>
    <row r="125" spans="1:10" ht="15" x14ac:dyDescent="0.2">
      <c r="A125" s="94"/>
      <c r="B125" s="46"/>
      <c r="C125" s="46"/>
      <c r="D125" s="46"/>
      <c r="E125" s="46"/>
      <c r="F125" s="46"/>
      <c r="G125" s="46"/>
      <c r="H125" s="46"/>
      <c r="I125" s="46"/>
      <c r="J125" s="105"/>
    </row>
    <row r="126" spans="1:10" ht="15" x14ac:dyDescent="0.2">
      <c r="A126" s="94"/>
      <c r="B126" s="46"/>
      <c r="C126" s="46"/>
      <c r="D126" s="46"/>
      <c r="E126" s="46"/>
      <c r="F126" s="46"/>
      <c r="G126" s="46"/>
      <c r="H126" s="46"/>
      <c r="I126" s="46"/>
      <c r="J126" s="105"/>
    </row>
    <row r="127" spans="1:10" ht="15" x14ac:dyDescent="0.2">
      <c r="A127" s="94"/>
      <c r="B127" s="46"/>
      <c r="C127" s="46"/>
      <c r="D127" s="46"/>
      <c r="E127" s="46"/>
      <c r="F127" s="46"/>
      <c r="G127" s="46"/>
      <c r="H127" s="46"/>
      <c r="I127" s="46"/>
      <c r="J127" s="105"/>
    </row>
    <row r="128" spans="1:10" ht="15" x14ac:dyDescent="0.2">
      <c r="A128" s="106">
        <v>47000</v>
      </c>
      <c r="B128" s="46"/>
      <c r="C128" s="46" t="s">
        <v>38</v>
      </c>
      <c r="D128" s="46"/>
      <c r="E128" s="46"/>
      <c r="F128" s="46"/>
      <c r="G128" s="46"/>
      <c r="H128" s="46"/>
      <c r="I128" s="58">
        <v>47000</v>
      </c>
      <c r="J128" s="105"/>
    </row>
    <row r="129" spans="1:12" ht="15" x14ac:dyDescent="0.2">
      <c r="A129" s="106">
        <v>0</v>
      </c>
      <c r="B129" s="46"/>
      <c r="C129" s="46" t="s">
        <v>39</v>
      </c>
      <c r="D129" s="46"/>
      <c r="E129" s="46"/>
      <c r="F129" s="46"/>
      <c r="G129" s="46"/>
      <c r="H129" s="46"/>
      <c r="I129" s="107">
        <v>0</v>
      </c>
      <c r="J129" s="105"/>
    </row>
    <row r="130" spans="1:12" ht="15" x14ac:dyDescent="0.2">
      <c r="A130" s="108"/>
      <c r="B130" s="46"/>
      <c r="C130" s="46"/>
      <c r="D130" s="46"/>
      <c r="E130" s="46"/>
      <c r="F130" s="46"/>
      <c r="G130" s="46"/>
      <c r="H130" s="46"/>
      <c r="I130" s="59"/>
      <c r="J130" s="105"/>
    </row>
    <row r="131" spans="1:12" ht="15.75" thickBot="1" x14ac:dyDescent="0.25">
      <c r="A131" s="109">
        <f>+A128+A129</f>
        <v>47000</v>
      </c>
      <c r="B131" s="46"/>
      <c r="C131" s="46" t="s">
        <v>40</v>
      </c>
      <c r="D131" s="110"/>
      <c r="E131" s="110"/>
      <c r="F131" s="46"/>
      <c r="G131" s="46"/>
      <c r="H131" s="46"/>
      <c r="I131" s="66">
        <f>+I128+I129</f>
        <v>47000</v>
      </c>
      <c r="J131" s="105"/>
    </row>
    <row r="132" spans="1:12" ht="15" x14ac:dyDescent="0.2">
      <c r="A132" s="106"/>
      <c r="B132" s="46"/>
      <c r="C132" s="110"/>
      <c r="D132" s="110"/>
      <c r="E132" s="110"/>
      <c r="F132" s="46"/>
      <c r="G132" s="46"/>
      <c r="H132" s="46"/>
      <c r="I132" s="58"/>
      <c r="J132" s="105"/>
    </row>
    <row r="133" spans="1:12" ht="15" x14ac:dyDescent="0.2">
      <c r="A133" s="106"/>
      <c r="B133" s="46"/>
      <c r="C133" s="110"/>
      <c r="D133" s="110"/>
      <c r="E133" s="110"/>
      <c r="F133" s="46"/>
      <c r="G133" s="46"/>
      <c r="H133" s="46"/>
      <c r="I133" s="58"/>
      <c r="J133" s="105"/>
    </row>
    <row r="134" spans="1:12" ht="15" x14ac:dyDescent="0.2">
      <c r="A134" s="106">
        <v>138937.70000000001</v>
      </c>
      <c r="B134" s="46"/>
      <c r="C134" s="46" t="s">
        <v>41</v>
      </c>
      <c r="D134" s="46"/>
      <c r="E134" s="46"/>
      <c r="F134" s="46"/>
      <c r="G134" s="46"/>
      <c r="H134" s="46"/>
      <c r="I134" s="58">
        <v>107776.33</v>
      </c>
      <c r="J134" s="105"/>
    </row>
    <row r="135" spans="1:12" ht="15" x14ac:dyDescent="0.2">
      <c r="A135" s="108"/>
      <c r="B135" s="46"/>
      <c r="C135" s="46"/>
      <c r="D135" s="46"/>
      <c r="E135" s="46"/>
      <c r="F135" s="46"/>
      <c r="G135" s="46"/>
      <c r="H135" s="46"/>
      <c r="I135" s="59"/>
      <c r="J135" s="105"/>
    </row>
    <row r="136" spans="1:12" ht="15" x14ac:dyDescent="0.2">
      <c r="A136" s="106">
        <f>A84</f>
        <v>107228.66</v>
      </c>
      <c r="B136" s="46"/>
      <c r="C136" s="46" t="s">
        <v>42</v>
      </c>
      <c r="D136" s="46"/>
      <c r="E136" s="46"/>
      <c r="F136" s="46"/>
      <c r="G136" s="46"/>
      <c r="H136" s="46"/>
      <c r="I136" s="58">
        <f>+I84</f>
        <v>255230.22999999998</v>
      </c>
      <c r="J136" s="105"/>
    </row>
    <row r="137" spans="1:12" ht="15" x14ac:dyDescent="0.2">
      <c r="A137" s="111">
        <f>-A107</f>
        <v>-138390.03</v>
      </c>
      <c r="B137" s="46"/>
      <c r="C137" s="46" t="s">
        <v>48</v>
      </c>
      <c r="D137" s="46"/>
      <c r="E137" s="46"/>
      <c r="F137" s="46"/>
      <c r="G137" s="46"/>
      <c r="H137" s="46"/>
      <c r="I137" s="95">
        <f>-I107</f>
        <v>-101739.11</v>
      </c>
      <c r="J137" s="105"/>
    </row>
    <row r="138" spans="1:12" ht="15" x14ac:dyDescent="0.2">
      <c r="A138" s="108"/>
      <c r="B138" s="46"/>
      <c r="C138" s="46"/>
      <c r="D138" s="46"/>
      <c r="E138" s="46"/>
      <c r="F138" s="46"/>
      <c r="G138" s="46"/>
      <c r="H138" s="46"/>
      <c r="I138" s="59"/>
      <c r="J138" s="105"/>
    </row>
    <row r="139" spans="1:12" ht="15" x14ac:dyDescent="0.2">
      <c r="A139" s="111">
        <f>SUM(A136:A137)</f>
        <v>-31161.369999999995</v>
      </c>
      <c r="B139" s="46"/>
      <c r="C139" s="46" t="s">
        <v>35</v>
      </c>
      <c r="D139" s="46"/>
      <c r="E139" s="46"/>
      <c r="F139" s="46"/>
      <c r="G139" s="46"/>
      <c r="H139" s="46"/>
      <c r="I139" s="95">
        <f>+I136+I137</f>
        <v>153491.12</v>
      </c>
      <c r="J139" s="105" t="s">
        <v>43</v>
      </c>
    </row>
    <row r="140" spans="1:12" ht="15.75" x14ac:dyDescent="0.25">
      <c r="A140" s="112"/>
      <c r="B140" s="46"/>
      <c r="C140" s="46"/>
      <c r="D140" s="46"/>
      <c r="E140" s="46"/>
      <c r="F140" s="46"/>
      <c r="G140" s="46"/>
      <c r="H140" s="46"/>
      <c r="I140" s="93"/>
      <c r="J140" s="105"/>
    </row>
    <row r="141" spans="1:12" ht="15" x14ac:dyDescent="0.2">
      <c r="A141" s="113">
        <v>107776.33</v>
      </c>
      <c r="B141" s="46"/>
      <c r="C141" s="46" t="s">
        <v>44</v>
      </c>
      <c r="D141" s="46"/>
      <c r="E141" s="46"/>
      <c r="F141" s="46"/>
      <c r="G141" s="46"/>
      <c r="H141" s="46"/>
      <c r="I141" s="66">
        <v>261267.44</v>
      </c>
      <c r="J141" s="105"/>
      <c r="L141" s="62"/>
    </row>
    <row r="142" spans="1:12" ht="15" x14ac:dyDescent="0.2">
      <c r="A142" s="94"/>
      <c r="B142" s="46"/>
      <c r="C142" s="46"/>
      <c r="D142" s="46"/>
      <c r="E142" s="46"/>
      <c r="F142" s="46"/>
      <c r="G142" s="46"/>
      <c r="H142" s="46"/>
      <c r="I142" s="58"/>
      <c r="J142" s="105"/>
    </row>
    <row r="143" spans="1:12" ht="15" x14ac:dyDescent="0.2">
      <c r="A143" s="94">
        <v>0.01</v>
      </c>
      <c r="B143" s="46"/>
      <c r="C143" s="46" t="s">
        <v>92</v>
      </c>
      <c r="D143" s="46"/>
      <c r="E143" s="46"/>
      <c r="F143" s="46"/>
      <c r="G143" s="46"/>
      <c r="H143" s="46"/>
      <c r="I143" s="58">
        <v>0.01</v>
      </c>
      <c r="J143" s="105"/>
    </row>
    <row r="144" spans="1:12" ht="15" x14ac:dyDescent="0.2">
      <c r="A144" s="114"/>
      <c r="B144" s="46"/>
      <c r="C144" s="46"/>
      <c r="D144" s="46"/>
      <c r="E144" s="46"/>
      <c r="F144" s="46"/>
      <c r="G144" s="46"/>
      <c r="H144" s="46"/>
      <c r="I144" s="63"/>
      <c r="J144" s="105"/>
    </row>
    <row r="145" spans="1:10" ht="16.5" thickBot="1" x14ac:dyDescent="0.3">
      <c r="A145" s="115">
        <f>+A131+A141</f>
        <v>154776.33000000002</v>
      </c>
      <c r="B145" s="96"/>
      <c r="C145" s="96" t="s">
        <v>45</v>
      </c>
      <c r="D145" s="116"/>
      <c r="E145" s="116"/>
      <c r="F145" s="116"/>
      <c r="G145" s="116"/>
      <c r="H145" s="116"/>
      <c r="I145" s="117">
        <f>SUM(I131+I141+I143)</f>
        <v>308267.45</v>
      </c>
      <c r="J145" s="118"/>
    </row>
    <row r="148" spans="1:10" ht="18" x14ac:dyDescent="0.25">
      <c r="A148" s="65" t="s">
        <v>162</v>
      </c>
    </row>
    <row r="149" spans="1:10" ht="13.5" thickBot="1" x14ac:dyDescent="0.25"/>
    <row r="150" spans="1:10" ht="63" x14ac:dyDescent="0.2">
      <c r="A150" s="142"/>
      <c r="B150" s="143"/>
      <c r="C150" s="144"/>
      <c r="D150" s="145" t="s">
        <v>149</v>
      </c>
      <c r="E150" s="146" t="s">
        <v>165</v>
      </c>
      <c r="F150" s="146" t="s">
        <v>70</v>
      </c>
      <c r="G150" s="146" t="s">
        <v>74</v>
      </c>
      <c r="H150" s="147" t="s">
        <v>71</v>
      </c>
      <c r="I150" s="145" t="s">
        <v>150</v>
      </c>
      <c r="J150" s="148"/>
    </row>
    <row r="151" spans="1:10" ht="15.75" x14ac:dyDescent="0.2">
      <c r="A151" s="94"/>
      <c r="B151" s="46"/>
      <c r="C151" s="46"/>
      <c r="D151" s="149"/>
      <c r="E151" s="150"/>
      <c r="F151" s="150"/>
      <c r="G151" s="150"/>
      <c r="H151" s="151"/>
      <c r="I151" s="152"/>
      <c r="J151" s="153"/>
    </row>
    <row r="152" spans="1:10" ht="15" x14ac:dyDescent="0.2">
      <c r="A152" s="94" t="s">
        <v>68</v>
      </c>
      <c r="B152" s="46"/>
      <c r="C152" s="46"/>
      <c r="D152" s="139">
        <v>15809.52</v>
      </c>
      <c r="E152" s="248">
        <v>5190.4799999999996</v>
      </c>
      <c r="F152" s="95"/>
      <c r="G152" s="95"/>
      <c r="H152" s="154"/>
      <c r="I152" s="139">
        <v>21000</v>
      </c>
      <c r="J152" s="153"/>
    </row>
    <row r="153" spans="1:10" ht="12.75" customHeight="1" x14ac:dyDescent="0.2">
      <c r="A153" s="94"/>
      <c r="B153" s="155"/>
      <c r="C153" s="46"/>
      <c r="D153" s="140"/>
      <c r="E153" s="249"/>
      <c r="F153" s="156"/>
      <c r="G153" s="156"/>
      <c r="H153" s="157"/>
      <c r="I153" s="140"/>
      <c r="J153" s="158"/>
    </row>
    <row r="154" spans="1:10" ht="15" customHeight="1" x14ac:dyDescent="0.25">
      <c r="A154" s="94" t="s">
        <v>2</v>
      </c>
      <c r="B154" s="159"/>
      <c r="C154" s="46"/>
      <c r="D154" s="139">
        <v>13000</v>
      </c>
      <c r="E154" s="248"/>
      <c r="F154" s="160"/>
      <c r="G154" s="160"/>
      <c r="H154" s="157"/>
      <c r="I154" s="139">
        <v>13000</v>
      </c>
      <c r="J154" s="161"/>
    </row>
    <row r="155" spans="1:10" ht="12.75" customHeight="1" x14ac:dyDescent="0.25">
      <c r="A155" s="162"/>
      <c r="B155" s="46"/>
      <c r="C155" s="46"/>
      <c r="D155" s="139"/>
      <c r="E155" s="248"/>
      <c r="F155" s="95"/>
      <c r="G155" s="95"/>
      <c r="H155" s="157"/>
      <c r="I155" s="139"/>
      <c r="J155" s="153"/>
    </row>
    <row r="156" spans="1:10" ht="13.5" customHeight="1" x14ac:dyDescent="0.2">
      <c r="A156" s="94" t="s">
        <v>1</v>
      </c>
      <c r="B156" s="46"/>
      <c r="C156" s="46"/>
      <c r="D156" s="139">
        <v>13000</v>
      </c>
      <c r="E156" s="248"/>
      <c r="F156" s="95"/>
      <c r="G156" s="95"/>
      <c r="H156" s="157"/>
      <c r="I156" s="139">
        <v>13000</v>
      </c>
      <c r="J156" s="153"/>
    </row>
    <row r="157" spans="1:10" ht="15" x14ac:dyDescent="0.2">
      <c r="A157" s="94"/>
      <c r="B157" s="46"/>
      <c r="C157" s="46"/>
      <c r="D157" s="139"/>
      <c r="E157" s="248"/>
      <c r="F157" s="95"/>
      <c r="G157" s="95"/>
      <c r="H157" s="157"/>
      <c r="I157" s="139"/>
      <c r="J157" s="153"/>
    </row>
    <row r="158" spans="1:10" ht="15" x14ac:dyDescent="0.2">
      <c r="A158" s="94" t="s">
        <v>10</v>
      </c>
      <c r="B158" s="46"/>
      <c r="C158" s="46"/>
      <c r="D158" s="139">
        <v>72480.61</v>
      </c>
      <c r="E158" s="248"/>
      <c r="F158" s="95"/>
      <c r="G158" s="95">
        <v>-30015.29</v>
      </c>
      <c r="H158" s="157"/>
      <c r="I158" s="139">
        <v>42465.32</v>
      </c>
      <c r="J158" s="153"/>
    </row>
    <row r="159" spans="1:10" ht="15" x14ac:dyDescent="0.2">
      <c r="A159" s="94"/>
      <c r="B159" s="46"/>
      <c r="C159" s="46"/>
      <c r="D159" s="139"/>
      <c r="E159" s="248"/>
      <c r="F159" s="95"/>
      <c r="G159" s="95"/>
      <c r="H159" s="157"/>
      <c r="I159" s="139"/>
      <c r="J159" s="153"/>
    </row>
    <row r="160" spans="1:10" ht="15" x14ac:dyDescent="0.2">
      <c r="A160" s="94" t="s">
        <v>81</v>
      </c>
      <c r="B160" s="46"/>
      <c r="C160" s="46"/>
      <c r="D160" s="139">
        <v>3369.6</v>
      </c>
      <c r="E160" s="248"/>
      <c r="F160" s="95"/>
      <c r="G160" s="95">
        <v>100</v>
      </c>
      <c r="H160" s="163"/>
      <c r="I160" s="139">
        <v>3469.6</v>
      </c>
      <c r="J160" s="153"/>
    </row>
    <row r="161" spans="1:10" ht="15" x14ac:dyDescent="0.2">
      <c r="A161" s="94"/>
      <c r="B161" s="46"/>
      <c r="C161" s="46"/>
      <c r="D161" s="139"/>
      <c r="E161" s="248"/>
      <c r="F161" s="95"/>
      <c r="G161" s="95"/>
      <c r="H161" s="157"/>
      <c r="I161" s="139"/>
      <c r="J161" s="153"/>
    </row>
    <row r="162" spans="1:10" ht="15" x14ac:dyDescent="0.2">
      <c r="A162" s="94" t="s">
        <v>80</v>
      </c>
      <c r="B162" s="46"/>
      <c r="C162" s="46"/>
      <c r="D162" s="139">
        <v>27721.73</v>
      </c>
      <c r="E162" s="248">
        <v>1901.59</v>
      </c>
      <c r="F162" s="95"/>
      <c r="G162" s="95"/>
      <c r="H162" s="157">
        <v>2376.6799999999998</v>
      </c>
      <c r="I162" s="139">
        <v>32000</v>
      </c>
      <c r="J162" s="153"/>
    </row>
    <row r="163" spans="1:10" ht="15" x14ac:dyDescent="0.2">
      <c r="A163" s="94"/>
      <c r="B163" s="46"/>
      <c r="C163" s="46"/>
      <c r="D163" s="139"/>
      <c r="E163" s="248"/>
      <c r="F163" s="95"/>
      <c r="G163" s="95"/>
      <c r="H163" s="157"/>
      <c r="I163" s="139"/>
      <c r="J163" s="153"/>
    </row>
    <row r="164" spans="1:10" ht="15" x14ac:dyDescent="0.2">
      <c r="A164" s="94" t="s">
        <v>128</v>
      </c>
      <c r="B164" s="46"/>
      <c r="C164" s="46"/>
      <c r="D164" s="139">
        <v>4000</v>
      </c>
      <c r="E164" s="248"/>
      <c r="F164" s="95"/>
      <c r="G164" s="95"/>
      <c r="H164" s="157">
        <v>6000</v>
      </c>
      <c r="I164" s="139">
        <v>10000</v>
      </c>
      <c r="J164" s="153"/>
    </row>
    <row r="165" spans="1:10" ht="15" x14ac:dyDescent="0.2">
      <c r="A165" s="94"/>
      <c r="B165" s="46"/>
      <c r="C165" s="46"/>
      <c r="D165" s="139"/>
      <c r="E165" s="248"/>
      <c r="F165" s="95"/>
      <c r="G165" s="95"/>
      <c r="H165" s="157"/>
      <c r="I165" s="139"/>
      <c r="J165" s="153"/>
    </row>
    <row r="166" spans="1:10" ht="15" x14ac:dyDescent="0.2">
      <c r="A166" s="94" t="s">
        <v>163</v>
      </c>
      <c r="B166" s="46"/>
      <c r="C166" s="46"/>
      <c r="D166" s="139">
        <v>333.23</v>
      </c>
      <c r="E166" s="248"/>
      <c r="F166" s="95"/>
      <c r="G166" s="95"/>
      <c r="H166" s="157">
        <v>14666.77</v>
      </c>
      <c r="I166" s="139">
        <v>15000</v>
      </c>
      <c r="J166" s="153"/>
    </row>
    <row r="167" spans="1:10" ht="15" x14ac:dyDescent="0.2">
      <c r="A167" s="94"/>
      <c r="B167" s="46"/>
      <c r="C167" s="46"/>
      <c r="D167" s="139"/>
      <c r="E167" s="248"/>
      <c r="F167" s="95"/>
      <c r="G167" s="95"/>
      <c r="H167" s="157"/>
      <c r="I167" s="139"/>
      <c r="J167" s="153"/>
    </row>
    <row r="168" spans="1:10" ht="15" x14ac:dyDescent="0.2">
      <c r="A168" s="94" t="s">
        <v>86</v>
      </c>
      <c r="B168" s="46"/>
      <c r="C168" s="46"/>
      <c r="D168" s="139">
        <v>2000</v>
      </c>
      <c r="E168" s="248"/>
      <c r="F168" s="95"/>
      <c r="G168" s="95"/>
      <c r="H168" s="157"/>
      <c r="I168" s="139">
        <v>2000</v>
      </c>
      <c r="J168" s="153"/>
    </row>
    <row r="169" spans="1:10" ht="15" x14ac:dyDescent="0.2">
      <c r="A169" s="94"/>
      <c r="B169" s="46"/>
      <c r="C169" s="46"/>
      <c r="D169" s="139"/>
      <c r="E169" s="248"/>
      <c r="F169" s="95"/>
      <c r="G169" s="95"/>
      <c r="H169" s="157"/>
      <c r="I169" s="139"/>
      <c r="J169" s="153"/>
    </row>
    <row r="170" spans="1:10" ht="15" x14ac:dyDescent="0.2">
      <c r="A170" s="94" t="s">
        <v>164</v>
      </c>
      <c r="B170" s="46"/>
      <c r="C170" s="46"/>
      <c r="D170" s="139">
        <v>0</v>
      </c>
      <c r="E170" s="248"/>
      <c r="F170" s="95"/>
      <c r="G170" s="95"/>
      <c r="H170" s="163">
        <v>7500</v>
      </c>
      <c r="I170" s="139">
        <v>7500</v>
      </c>
      <c r="J170" s="153"/>
    </row>
    <row r="171" spans="1:10" ht="15" x14ac:dyDescent="0.2">
      <c r="A171" s="94"/>
      <c r="B171" s="46"/>
      <c r="C171" s="46"/>
      <c r="D171" s="139"/>
      <c r="E171" s="248"/>
      <c r="F171" s="95"/>
      <c r="G171" s="95"/>
      <c r="H171" s="157"/>
      <c r="I171" s="139"/>
      <c r="J171" s="153"/>
    </row>
    <row r="172" spans="1:10" ht="15" x14ac:dyDescent="0.2">
      <c r="A172" s="94" t="s">
        <v>135</v>
      </c>
      <c r="B172" s="46"/>
      <c r="C172" s="46"/>
      <c r="D172" s="139"/>
      <c r="E172" s="248"/>
      <c r="F172" s="95"/>
      <c r="G172" s="95"/>
      <c r="H172" s="157"/>
      <c r="I172" s="139">
        <f>+SUM(D172:H172)</f>
        <v>0</v>
      </c>
      <c r="J172" s="153"/>
    </row>
    <row r="173" spans="1:10" ht="15" x14ac:dyDescent="0.2">
      <c r="A173" s="94"/>
      <c r="B173" s="46"/>
      <c r="C173" s="46"/>
      <c r="D173" s="139"/>
      <c r="E173" s="248"/>
      <c r="F173" s="95"/>
      <c r="G173" s="95"/>
      <c r="H173" s="157"/>
      <c r="I173" s="139"/>
      <c r="J173" s="153"/>
    </row>
    <row r="174" spans="1:10" ht="15" x14ac:dyDescent="0.2">
      <c r="A174" s="94" t="s">
        <v>156</v>
      </c>
      <c r="B174" s="46"/>
      <c r="C174" s="46"/>
      <c r="D174" s="139">
        <v>0</v>
      </c>
      <c r="E174" s="248"/>
      <c r="F174" s="95"/>
      <c r="G174" s="95"/>
      <c r="H174" s="157">
        <v>143908.46</v>
      </c>
      <c r="I174" s="139">
        <v>143908.46</v>
      </c>
      <c r="J174" s="153"/>
    </row>
    <row r="175" spans="1:10" ht="15" x14ac:dyDescent="0.2">
      <c r="A175" s="94"/>
      <c r="B175" s="46"/>
      <c r="C175" s="46"/>
      <c r="D175" s="139"/>
      <c r="E175" s="248"/>
      <c r="F175" s="95"/>
      <c r="G175" s="95"/>
      <c r="H175" s="157"/>
      <c r="I175" s="139"/>
      <c r="J175" s="153"/>
    </row>
    <row r="176" spans="1:10" ht="15" x14ac:dyDescent="0.2">
      <c r="A176" s="94" t="s">
        <v>69</v>
      </c>
      <c r="B176" s="46"/>
      <c r="C176" s="46"/>
      <c r="D176" s="141">
        <v>3061.64</v>
      </c>
      <c r="E176" s="164">
        <v>-7092.07</v>
      </c>
      <c r="F176" s="164">
        <v>153491.12</v>
      </c>
      <c r="G176" s="164">
        <v>29915.29</v>
      </c>
      <c r="H176" s="165" cm="1">
        <f t="array" ref="H176">SUM(-H151:H175)</f>
        <v>-174451.91</v>
      </c>
      <c r="I176" s="141">
        <v>4924.07</v>
      </c>
      <c r="J176" s="166"/>
    </row>
    <row r="177" spans="1:10" ht="15.75" x14ac:dyDescent="0.25">
      <c r="A177" s="94"/>
      <c r="B177" s="46"/>
      <c r="C177" s="46"/>
      <c r="D177" s="167"/>
      <c r="E177" s="168"/>
      <c r="F177" s="168"/>
      <c r="G177" s="168"/>
      <c r="H177" s="169"/>
      <c r="I177" s="170"/>
      <c r="J177" s="153"/>
    </row>
    <row r="178" spans="1:10" ht="16.5" thickBot="1" x14ac:dyDescent="0.3">
      <c r="A178" s="171" t="s">
        <v>4</v>
      </c>
      <c r="B178" s="96"/>
      <c r="C178" s="96"/>
      <c r="D178" s="172">
        <f>SUM(D152:D177)</f>
        <v>154776.33000000005</v>
      </c>
      <c r="E178" s="173"/>
      <c r="F178" s="173">
        <f>SUM(F152:F177)</f>
        <v>153491.12</v>
      </c>
      <c r="G178" s="173">
        <f>SUM(G152:G177)</f>
        <v>0</v>
      </c>
      <c r="H178" s="174">
        <f>SUM(H152:H177)</f>
        <v>0</v>
      </c>
      <c r="I178" s="172">
        <f>SUM(I152:I176)</f>
        <v>308267.45</v>
      </c>
      <c r="J178" s="175"/>
    </row>
    <row r="180" spans="1:10" x14ac:dyDescent="0.2">
      <c r="I180" s="62"/>
    </row>
  </sheetData>
  <mergeCells count="8">
    <mergeCell ref="A56:J56"/>
    <mergeCell ref="C19:G20"/>
    <mergeCell ref="A57:J57"/>
    <mergeCell ref="A117:J117"/>
    <mergeCell ref="A115:J115"/>
    <mergeCell ref="A58:J58"/>
    <mergeCell ref="A60:J60"/>
    <mergeCell ref="A116:J116"/>
  </mergeCells>
  <phoneticPr fontId="0" type="noConversion"/>
  <hyperlinks>
    <hyperlink ref="C54" r:id="rId1" xr:uid="{00000000-0004-0000-0000-000000000000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66" orientation="portrait" horizontalDpi="4294967293" r:id="rId2"/>
  <headerFooter alignWithMargins="0"/>
  <rowBreaks count="2" manualBreakCount="2">
    <brk id="55" max="8" man="1"/>
    <brk id="114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FC67-388F-47FE-A7BE-F52B32983FB1}">
  <sheetPr>
    <pageSetUpPr fitToPage="1"/>
  </sheetPr>
  <dimension ref="A1:L44"/>
  <sheetViews>
    <sheetView workbookViewId="0">
      <pane xSplit="3" ySplit="5" topLeftCell="D120" activePane="bottomRight" state="frozen"/>
      <selection pane="topRight" activeCell="D1" sqref="D1"/>
      <selection pane="bottomLeft" activeCell="A3" sqref="A3"/>
      <selection pane="bottomRight" activeCell="L29" sqref="L29"/>
    </sheetView>
  </sheetViews>
  <sheetFormatPr defaultRowHeight="12.75" x14ac:dyDescent="0.2"/>
  <cols>
    <col min="2" max="2" width="21.42578125" customWidth="1"/>
    <col min="3" max="3" width="20.5703125" customWidth="1"/>
    <col min="4" max="4" width="13.42578125" customWidth="1"/>
    <col min="5" max="5" width="3.140625" customWidth="1"/>
    <col min="6" max="6" width="13.140625" customWidth="1"/>
    <col min="7" max="7" width="3.5703125" customWidth="1"/>
    <col min="8" max="8" width="14.140625" customWidth="1"/>
    <col min="9" max="9" width="4.42578125" customWidth="1"/>
    <col min="10" max="10" width="11.28515625" customWidth="1"/>
    <col min="11" max="11" width="3.5703125" customWidth="1"/>
    <col min="12" max="12" width="68.85546875" customWidth="1"/>
  </cols>
  <sheetData>
    <row r="1" spans="1:12" ht="20.25" x14ac:dyDescent="0.2">
      <c r="A1" s="233" t="s">
        <v>16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15.75" x14ac:dyDescent="0.25">
      <c r="A2" s="236" t="s">
        <v>127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</row>
    <row r="3" spans="1:12" ht="15.75" x14ac:dyDescent="0.25">
      <c r="A3" s="239" t="s">
        <v>146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1"/>
    </row>
    <row r="4" spans="1:12" ht="15" x14ac:dyDescent="0.2">
      <c r="A4" s="185" t="s">
        <v>13</v>
      </c>
      <c r="B4" s="186"/>
      <c r="C4" s="186"/>
      <c r="D4" s="242" t="s">
        <v>151</v>
      </c>
      <c r="E4" s="243"/>
      <c r="F4" s="243"/>
      <c r="G4" s="243"/>
      <c r="H4" s="243"/>
      <c r="I4" s="243"/>
      <c r="J4" s="244"/>
      <c r="K4" s="214"/>
      <c r="L4" s="215"/>
    </row>
    <row r="5" spans="1:12" ht="30" x14ac:dyDescent="0.2">
      <c r="A5" s="187"/>
      <c r="B5" s="188"/>
      <c r="C5" s="188"/>
      <c r="D5" s="202" t="s">
        <v>103</v>
      </c>
      <c r="E5" s="203"/>
      <c r="F5" s="204" t="s">
        <v>102</v>
      </c>
      <c r="G5" s="204"/>
      <c r="H5" s="204" t="s">
        <v>119</v>
      </c>
      <c r="I5" s="205"/>
      <c r="J5" s="206" t="s">
        <v>118</v>
      </c>
      <c r="K5" s="216"/>
      <c r="L5" s="218" t="s">
        <v>136</v>
      </c>
    </row>
    <row r="6" spans="1:12" ht="15.75" x14ac:dyDescent="0.25">
      <c r="A6" s="207"/>
      <c r="B6" s="208"/>
      <c r="C6" s="208"/>
      <c r="D6" s="211" t="s">
        <v>19</v>
      </c>
      <c r="E6" s="212"/>
      <c r="F6" s="212" t="s">
        <v>19</v>
      </c>
      <c r="G6" s="212"/>
      <c r="H6" s="209" t="s">
        <v>19</v>
      </c>
      <c r="I6" s="213"/>
      <c r="J6" s="209" t="s">
        <v>19</v>
      </c>
      <c r="K6" s="208"/>
      <c r="L6" s="217"/>
    </row>
    <row r="7" spans="1:12" x14ac:dyDescent="0.2">
      <c r="A7" s="176"/>
      <c r="B7" s="179" t="s">
        <v>104</v>
      </c>
      <c r="C7" s="179"/>
      <c r="D7" s="176"/>
      <c r="E7" s="179"/>
      <c r="F7" s="179"/>
      <c r="G7" s="179"/>
      <c r="H7" s="178"/>
      <c r="I7" s="179"/>
      <c r="J7" s="178"/>
      <c r="K7" s="179"/>
      <c r="L7" s="1"/>
    </row>
    <row r="8" spans="1:12" x14ac:dyDescent="0.2">
      <c r="A8" s="176"/>
      <c r="B8" s="179"/>
      <c r="C8" s="179"/>
      <c r="D8" s="176"/>
      <c r="E8" s="179"/>
      <c r="F8" s="179"/>
      <c r="G8" s="179"/>
      <c r="H8" s="178"/>
      <c r="I8" s="179"/>
      <c r="J8" s="178"/>
      <c r="K8" s="179"/>
      <c r="L8" s="1"/>
    </row>
    <row r="9" spans="1:12" x14ac:dyDescent="0.2">
      <c r="A9" s="176"/>
      <c r="B9" s="179">
        <v>10</v>
      </c>
      <c r="C9" s="179" t="s">
        <v>21</v>
      </c>
      <c r="D9" s="193">
        <v>90000</v>
      </c>
      <c r="E9" s="194"/>
      <c r="F9" s="194">
        <v>90000</v>
      </c>
      <c r="G9" s="194"/>
      <c r="H9" s="199">
        <f>+F9-D9</f>
        <v>0</v>
      </c>
      <c r="I9" s="179"/>
      <c r="J9" s="178"/>
      <c r="K9" s="179"/>
      <c r="L9" s="1"/>
    </row>
    <row r="10" spans="1:12" x14ac:dyDescent="0.2">
      <c r="A10" s="176"/>
      <c r="B10" s="179">
        <v>20</v>
      </c>
      <c r="C10" s="179" t="s">
        <v>77</v>
      </c>
      <c r="D10" s="193">
        <v>0</v>
      </c>
      <c r="E10" s="194"/>
      <c r="F10" s="194">
        <v>0</v>
      </c>
      <c r="G10" s="194"/>
      <c r="H10" s="199">
        <f t="shared" ref="H10:H18" si="0">+F10-D10</f>
        <v>0</v>
      </c>
      <c r="I10" s="179"/>
      <c r="J10" s="178"/>
      <c r="K10" s="179"/>
      <c r="L10" s="1"/>
    </row>
    <row r="11" spans="1:12" x14ac:dyDescent="0.2">
      <c r="A11" s="176"/>
      <c r="B11" s="179">
        <v>30</v>
      </c>
      <c r="C11" s="179" t="s">
        <v>105</v>
      </c>
      <c r="D11" s="193">
        <v>4400</v>
      </c>
      <c r="E11" s="194"/>
      <c r="F11" s="194">
        <v>4025</v>
      </c>
      <c r="G11" s="194"/>
      <c r="H11" s="199">
        <f t="shared" si="0"/>
        <v>-375</v>
      </c>
      <c r="I11" s="179"/>
      <c r="J11" s="178"/>
      <c r="K11" s="179"/>
      <c r="L11" s="1"/>
    </row>
    <row r="12" spans="1:12" x14ac:dyDescent="0.2">
      <c r="A12" s="176"/>
      <c r="B12" s="179">
        <v>40</v>
      </c>
      <c r="C12" s="179" t="s">
        <v>134</v>
      </c>
      <c r="D12" s="193">
        <v>1300</v>
      </c>
      <c r="E12" s="194"/>
      <c r="F12" s="194">
        <v>0</v>
      </c>
      <c r="G12" s="194"/>
      <c r="H12" s="199">
        <f t="shared" si="0"/>
        <v>-1300</v>
      </c>
      <c r="I12" s="179"/>
      <c r="J12" s="178"/>
      <c r="K12" s="179"/>
      <c r="L12" s="1"/>
    </row>
    <row r="13" spans="1:12" x14ac:dyDescent="0.2">
      <c r="A13" s="176"/>
      <c r="B13" s="179">
        <v>50</v>
      </c>
      <c r="C13" s="179" t="s">
        <v>50</v>
      </c>
      <c r="D13" s="193">
        <v>400</v>
      </c>
      <c r="E13" s="194"/>
      <c r="F13" s="194">
        <v>124.21</v>
      </c>
      <c r="G13" s="194"/>
      <c r="H13" s="199">
        <f t="shared" si="0"/>
        <v>-275.79000000000002</v>
      </c>
      <c r="I13" s="179"/>
      <c r="J13" s="178"/>
      <c r="K13" s="179"/>
      <c r="L13" s="210" t="s">
        <v>139</v>
      </c>
    </row>
    <row r="14" spans="1:12" x14ac:dyDescent="0.2">
      <c r="A14" s="176"/>
      <c r="B14" s="179">
        <v>60</v>
      </c>
      <c r="C14" s="179" t="s">
        <v>106</v>
      </c>
      <c r="D14" s="193">
        <v>450</v>
      </c>
      <c r="E14" s="194"/>
      <c r="F14" s="194">
        <v>45.44</v>
      </c>
      <c r="G14" s="194"/>
      <c r="H14" s="199">
        <f t="shared" si="0"/>
        <v>-404.56</v>
      </c>
      <c r="I14" s="179"/>
      <c r="J14" s="178"/>
      <c r="K14" s="179"/>
      <c r="L14" s="210" t="s">
        <v>140</v>
      </c>
    </row>
    <row r="15" spans="1:12" x14ac:dyDescent="0.2">
      <c r="A15" s="176"/>
      <c r="B15" s="179">
        <v>70</v>
      </c>
      <c r="C15" s="179" t="s">
        <v>107</v>
      </c>
      <c r="D15" s="193">
        <v>0</v>
      </c>
      <c r="E15" s="194"/>
      <c r="F15" s="194">
        <v>7395</v>
      </c>
      <c r="G15" s="194"/>
      <c r="H15" s="199">
        <f t="shared" si="0"/>
        <v>7395</v>
      </c>
      <c r="I15" s="179"/>
      <c r="J15" s="178"/>
      <c r="K15" s="179"/>
      <c r="L15" s="1"/>
    </row>
    <row r="16" spans="1:12" x14ac:dyDescent="0.2">
      <c r="A16" s="176"/>
      <c r="B16" s="179">
        <v>80</v>
      </c>
      <c r="C16" s="179" t="s">
        <v>26</v>
      </c>
      <c r="D16" s="193">
        <v>250</v>
      </c>
      <c r="E16" s="194"/>
      <c r="F16" s="194">
        <v>143908.46</v>
      </c>
      <c r="G16" s="194"/>
      <c r="H16" s="199">
        <f t="shared" si="0"/>
        <v>143658.46</v>
      </c>
      <c r="I16" s="179"/>
      <c r="J16" s="178"/>
      <c r="K16" s="179"/>
      <c r="L16" s="1"/>
    </row>
    <row r="17" spans="1:12" x14ac:dyDescent="0.2">
      <c r="A17" s="176"/>
      <c r="B17" s="179">
        <v>90</v>
      </c>
      <c r="C17" s="179" t="s">
        <v>25</v>
      </c>
      <c r="D17" s="193">
        <v>0</v>
      </c>
      <c r="E17" s="194"/>
      <c r="F17" s="194">
        <v>9732.1200000000008</v>
      </c>
      <c r="G17" s="194"/>
      <c r="H17" s="199">
        <f t="shared" si="0"/>
        <v>9732.1200000000008</v>
      </c>
      <c r="I17" s="179"/>
      <c r="J17" s="178"/>
      <c r="K17" s="179"/>
      <c r="L17" s="1"/>
    </row>
    <row r="18" spans="1:12" x14ac:dyDescent="0.2">
      <c r="A18" s="176"/>
      <c r="B18" s="179">
        <v>100</v>
      </c>
      <c r="C18" s="179" t="s">
        <v>108</v>
      </c>
      <c r="D18" s="193">
        <v>0</v>
      </c>
      <c r="E18" s="194"/>
      <c r="F18" s="194">
        <v>0</v>
      </c>
      <c r="G18" s="194"/>
      <c r="H18" s="199">
        <f t="shared" si="0"/>
        <v>0</v>
      </c>
      <c r="I18" s="179"/>
      <c r="J18" s="178"/>
      <c r="K18" s="179"/>
      <c r="L18" s="1"/>
    </row>
    <row r="19" spans="1:12" x14ac:dyDescent="0.2">
      <c r="A19" s="176"/>
      <c r="B19" s="179"/>
      <c r="C19" s="179"/>
      <c r="D19" s="189"/>
      <c r="E19" s="190"/>
      <c r="F19" s="190"/>
      <c r="G19" s="190"/>
      <c r="H19" s="200"/>
      <c r="I19" s="179"/>
      <c r="J19" s="178"/>
      <c r="K19" s="179"/>
      <c r="L19" s="1"/>
    </row>
    <row r="20" spans="1:12" x14ac:dyDescent="0.2">
      <c r="A20" s="176"/>
      <c r="B20" s="179" t="s">
        <v>109</v>
      </c>
      <c r="C20" s="179"/>
      <c r="D20" s="191">
        <f>SUM(D9:D19)</f>
        <v>96800</v>
      </c>
      <c r="E20" s="192"/>
      <c r="F20" s="192">
        <f>SUM(F9:F19)</f>
        <v>255230.22999999998</v>
      </c>
      <c r="G20" s="192"/>
      <c r="H20" s="201">
        <f>SUM(H9:H19)</f>
        <v>158430.22999999998</v>
      </c>
      <c r="I20" s="179"/>
      <c r="J20" s="178"/>
      <c r="K20" s="179"/>
      <c r="L20" s="1"/>
    </row>
    <row r="21" spans="1:12" x14ac:dyDescent="0.2">
      <c r="A21" s="176"/>
      <c r="B21" s="179"/>
      <c r="C21" s="179"/>
      <c r="D21" s="193"/>
      <c r="E21" s="194"/>
      <c r="F21" s="194"/>
      <c r="G21" s="194"/>
      <c r="H21" s="199"/>
      <c r="I21" s="179"/>
      <c r="J21" s="178"/>
      <c r="K21" s="179"/>
      <c r="L21" s="1"/>
    </row>
    <row r="22" spans="1:12" x14ac:dyDescent="0.2">
      <c r="A22" s="176"/>
      <c r="B22" s="179" t="s">
        <v>131</v>
      </c>
      <c r="C22" s="179"/>
      <c r="D22" s="193"/>
      <c r="E22" s="194"/>
      <c r="F22" s="194"/>
      <c r="G22" s="194"/>
      <c r="H22" s="199"/>
      <c r="I22" s="179"/>
      <c r="J22" s="178"/>
      <c r="K22" s="179"/>
      <c r="L22" s="1"/>
    </row>
    <row r="23" spans="1:12" x14ac:dyDescent="0.2">
      <c r="A23" s="176"/>
      <c r="B23" s="179"/>
      <c r="C23" s="179"/>
      <c r="D23" s="176"/>
      <c r="E23" s="179"/>
      <c r="F23" s="179"/>
      <c r="G23" s="179"/>
      <c r="H23" s="178"/>
      <c r="I23" s="179"/>
      <c r="J23" s="178"/>
      <c r="K23" s="179"/>
      <c r="L23" s="1"/>
    </row>
    <row r="24" spans="1:12" x14ac:dyDescent="0.2">
      <c r="A24" s="176"/>
      <c r="B24" s="179">
        <v>200</v>
      </c>
      <c r="C24" s="179" t="s">
        <v>110</v>
      </c>
      <c r="D24" s="193">
        <v>30547</v>
      </c>
      <c r="E24" s="194"/>
      <c r="F24" s="194">
        <v>26033.119999999999</v>
      </c>
      <c r="G24" s="194"/>
      <c r="H24" s="199">
        <f>+D24-F24</f>
        <v>4513.880000000001</v>
      </c>
      <c r="I24" s="179"/>
      <c r="J24" s="178"/>
      <c r="K24" s="179"/>
      <c r="L24" s="210"/>
    </row>
    <row r="25" spans="1:12" x14ac:dyDescent="0.2">
      <c r="A25" s="176"/>
      <c r="B25" s="179">
        <v>210</v>
      </c>
      <c r="C25" s="179" t="s">
        <v>111</v>
      </c>
      <c r="D25" s="193">
        <v>500</v>
      </c>
      <c r="E25" s="194"/>
      <c r="F25" s="194">
        <v>500</v>
      </c>
      <c r="G25" s="194"/>
      <c r="H25" s="199">
        <f t="shared" ref="H25:H36" si="1">+D25-F25</f>
        <v>0</v>
      </c>
      <c r="I25" s="179"/>
      <c r="J25" s="178"/>
      <c r="K25" s="179"/>
      <c r="L25" s="1"/>
    </row>
    <row r="26" spans="1:12" x14ac:dyDescent="0.2">
      <c r="A26" s="176"/>
      <c r="B26" s="179">
        <v>220</v>
      </c>
      <c r="C26" s="179" t="s">
        <v>112</v>
      </c>
      <c r="D26" s="193">
        <v>7755</v>
      </c>
      <c r="E26" s="194"/>
      <c r="F26" s="194">
        <v>11083.08</v>
      </c>
      <c r="G26" s="194"/>
      <c r="H26" s="199">
        <f t="shared" si="1"/>
        <v>-3328.08</v>
      </c>
      <c r="I26" s="179"/>
      <c r="J26" s="225">
        <v>2252.1</v>
      </c>
      <c r="K26" s="179"/>
      <c r="L26" s="210"/>
    </row>
    <row r="27" spans="1:12" x14ac:dyDescent="0.2">
      <c r="A27" s="176"/>
      <c r="B27" s="179">
        <v>230</v>
      </c>
      <c r="C27" s="179" t="s">
        <v>113</v>
      </c>
      <c r="D27" s="193">
        <v>20676</v>
      </c>
      <c r="E27" s="194"/>
      <c r="F27" s="194">
        <v>22047.83</v>
      </c>
      <c r="G27" s="194"/>
      <c r="H27" s="199">
        <f t="shared" si="1"/>
        <v>-1371.8300000000017</v>
      </c>
      <c r="I27" s="179"/>
      <c r="J27" s="224">
        <v>65</v>
      </c>
      <c r="K27" s="179"/>
      <c r="L27" s="210"/>
    </row>
    <row r="28" spans="1:12" x14ac:dyDescent="0.2">
      <c r="A28" s="176"/>
      <c r="B28" s="179">
        <v>240</v>
      </c>
      <c r="C28" s="179" t="s">
        <v>114</v>
      </c>
      <c r="D28" s="193">
        <v>5340</v>
      </c>
      <c r="E28" s="194"/>
      <c r="F28" s="194">
        <v>1087.31</v>
      </c>
      <c r="G28" s="194"/>
      <c r="H28" s="199">
        <f t="shared" si="1"/>
        <v>4252.6900000000005</v>
      </c>
      <c r="I28" s="179"/>
      <c r="J28" s="198"/>
      <c r="K28" s="179"/>
      <c r="L28" s="210"/>
    </row>
    <row r="29" spans="1:12" x14ac:dyDescent="0.2">
      <c r="A29" s="176"/>
      <c r="B29" s="179">
        <v>250</v>
      </c>
      <c r="C29" s="179" t="s">
        <v>50</v>
      </c>
      <c r="D29" s="193">
        <v>10692</v>
      </c>
      <c r="E29" s="194"/>
      <c r="F29" s="194">
        <v>2811.05</v>
      </c>
      <c r="G29" s="194"/>
      <c r="H29" s="199">
        <f t="shared" si="1"/>
        <v>7880.95</v>
      </c>
      <c r="I29" s="179"/>
      <c r="J29" s="198"/>
      <c r="K29" s="179"/>
      <c r="L29" s="210"/>
    </row>
    <row r="30" spans="1:12" x14ac:dyDescent="0.2">
      <c r="A30" s="176"/>
      <c r="B30" s="179">
        <v>260</v>
      </c>
      <c r="C30" s="179" t="s">
        <v>107</v>
      </c>
      <c r="D30" s="193">
        <v>7500</v>
      </c>
      <c r="E30" s="194"/>
      <c r="F30" s="194">
        <v>8680.27</v>
      </c>
      <c r="G30" s="194"/>
      <c r="H30" s="199">
        <f t="shared" si="1"/>
        <v>-1180.2700000000004</v>
      </c>
      <c r="I30" s="179"/>
      <c r="J30" s="199"/>
      <c r="K30" s="179"/>
      <c r="L30" s="210"/>
    </row>
    <row r="31" spans="1:12" x14ac:dyDescent="0.2">
      <c r="A31" s="176"/>
      <c r="B31" s="179">
        <v>270</v>
      </c>
      <c r="C31" s="179" t="s">
        <v>89</v>
      </c>
      <c r="D31" s="193">
        <v>2500</v>
      </c>
      <c r="E31" s="194"/>
      <c r="F31" s="194">
        <v>2450</v>
      </c>
      <c r="G31" s="194"/>
      <c r="H31" s="199">
        <f t="shared" si="1"/>
        <v>50</v>
      </c>
      <c r="I31" s="179"/>
      <c r="J31" s="198"/>
      <c r="K31" s="179"/>
      <c r="L31" s="210"/>
    </row>
    <row r="32" spans="1:12" x14ac:dyDescent="0.2">
      <c r="A32" s="176"/>
      <c r="B32" s="179">
        <v>280</v>
      </c>
      <c r="C32" s="179" t="s">
        <v>115</v>
      </c>
      <c r="D32" s="193">
        <v>1000</v>
      </c>
      <c r="E32" s="194"/>
      <c r="F32" s="194">
        <v>0</v>
      </c>
      <c r="G32" s="194"/>
      <c r="H32" s="199">
        <f t="shared" si="1"/>
        <v>1000</v>
      </c>
      <c r="I32" s="179"/>
      <c r="J32" s="198"/>
      <c r="K32" s="179"/>
      <c r="L32" s="1"/>
    </row>
    <row r="33" spans="1:12" x14ac:dyDescent="0.2">
      <c r="A33" s="176"/>
      <c r="B33" s="179">
        <v>290</v>
      </c>
      <c r="C33" s="179" t="s">
        <v>33</v>
      </c>
      <c r="D33" s="193"/>
      <c r="E33" s="194"/>
      <c r="F33" s="194">
        <v>9120.91</v>
      </c>
      <c r="G33" s="194"/>
      <c r="H33" s="199">
        <f t="shared" si="1"/>
        <v>-9120.91</v>
      </c>
      <c r="I33" s="179"/>
      <c r="J33" s="178"/>
      <c r="K33" s="179"/>
      <c r="L33" s="1"/>
    </row>
    <row r="34" spans="1:12" x14ac:dyDescent="0.2">
      <c r="A34" s="176"/>
      <c r="B34" s="179">
        <v>300</v>
      </c>
      <c r="C34" s="179" t="s">
        <v>116</v>
      </c>
      <c r="D34" s="193">
        <v>0</v>
      </c>
      <c r="E34" s="194"/>
      <c r="F34" s="194">
        <v>0</v>
      </c>
      <c r="G34" s="194"/>
      <c r="H34" s="199">
        <f t="shared" si="1"/>
        <v>0</v>
      </c>
      <c r="I34" s="179"/>
      <c r="J34" s="178"/>
      <c r="K34" s="179"/>
      <c r="L34" s="1"/>
    </row>
    <row r="35" spans="1:12" x14ac:dyDescent="0.2">
      <c r="A35" s="176"/>
      <c r="B35" s="179">
        <v>310</v>
      </c>
      <c r="C35" s="179" t="s">
        <v>10</v>
      </c>
      <c r="D35" s="193">
        <v>5290</v>
      </c>
      <c r="E35" s="194"/>
      <c r="F35" s="194">
        <v>4940.04</v>
      </c>
      <c r="G35" s="194"/>
      <c r="H35" s="199">
        <f t="shared" si="1"/>
        <v>349.96000000000004</v>
      </c>
      <c r="I35" s="179"/>
      <c r="J35" s="178"/>
      <c r="K35" s="179"/>
      <c r="L35" s="1"/>
    </row>
    <row r="36" spans="1:12" x14ac:dyDescent="0.2">
      <c r="A36" s="176"/>
      <c r="B36" s="179">
        <v>320</v>
      </c>
      <c r="C36" s="179" t="s">
        <v>100</v>
      </c>
      <c r="D36" s="193">
        <v>5000</v>
      </c>
      <c r="E36" s="194"/>
      <c r="F36" s="194">
        <v>12985.5</v>
      </c>
      <c r="G36" s="194"/>
      <c r="H36" s="199">
        <f t="shared" si="1"/>
        <v>-7985.5</v>
      </c>
      <c r="I36" s="179"/>
      <c r="J36" s="199">
        <v>7985.5</v>
      </c>
      <c r="K36" s="179"/>
      <c r="L36" s="210" t="s">
        <v>157</v>
      </c>
    </row>
    <row r="37" spans="1:12" x14ac:dyDescent="0.2">
      <c r="A37" s="176"/>
      <c r="B37" s="179"/>
      <c r="C37" s="179"/>
      <c r="D37" s="189"/>
      <c r="E37" s="190"/>
      <c r="F37" s="190"/>
      <c r="G37" s="190"/>
      <c r="H37" s="200"/>
      <c r="I37" s="179"/>
      <c r="J37" s="200"/>
      <c r="K37" s="179"/>
      <c r="L37" s="1"/>
    </row>
    <row r="38" spans="1:12" x14ac:dyDescent="0.2">
      <c r="A38" s="176"/>
      <c r="B38" s="179" t="s">
        <v>117</v>
      </c>
      <c r="C38" s="179"/>
      <c r="D38" s="191">
        <v>103334</v>
      </c>
      <c r="E38" s="192"/>
      <c r="F38" s="192">
        <f>SUM(F24:F37)</f>
        <v>101739.11</v>
      </c>
      <c r="G38" s="192"/>
      <c r="H38" s="201">
        <f>SUM(H24:H37)</f>
        <v>-4939.1099999999997</v>
      </c>
      <c r="I38" s="179"/>
      <c r="J38" s="201">
        <f>SUM(J24:J37)</f>
        <v>10302.6</v>
      </c>
      <c r="K38" s="179"/>
      <c r="L38" s="1"/>
    </row>
    <row r="39" spans="1:12" x14ac:dyDescent="0.2">
      <c r="A39" s="176"/>
      <c r="B39" s="179"/>
      <c r="C39" s="179"/>
      <c r="D39" s="193"/>
      <c r="E39" s="194"/>
      <c r="F39" s="194"/>
      <c r="G39" s="194"/>
      <c r="H39" s="199"/>
      <c r="I39" s="179"/>
      <c r="J39" s="178"/>
      <c r="K39" s="179"/>
      <c r="L39" s="1"/>
    </row>
    <row r="40" spans="1:12" x14ac:dyDescent="0.2">
      <c r="A40" s="219" t="s">
        <v>130</v>
      </c>
      <c r="B40" s="179"/>
      <c r="C40" s="179"/>
      <c r="D40" s="193">
        <f>D20-D38</f>
        <v>-6534</v>
      </c>
      <c r="E40" s="194"/>
      <c r="F40" s="194">
        <f>F20-F38</f>
        <v>153491.12</v>
      </c>
      <c r="G40" s="194"/>
      <c r="H40" s="199">
        <f>H20+H38</f>
        <v>153491.12</v>
      </c>
      <c r="I40" s="179"/>
      <c r="J40" s="199">
        <f>J20+J38</f>
        <v>10302.6</v>
      </c>
      <c r="K40" s="179"/>
      <c r="L40" s="1"/>
    </row>
    <row r="41" spans="1:12" x14ac:dyDescent="0.2">
      <c r="A41" s="176"/>
      <c r="B41" s="179"/>
      <c r="C41" s="179"/>
      <c r="D41" s="193"/>
      <c r="E41" s="194"/>
      <c r="F41" s="194"/>
      <c r="G41" s="194"/>
      <c r="H41" s="199"/>
      <c r="I41" s="179"/>
      <c r="J41" s="178"/>
      <c r="K41" s="179"/>
      <c r="L41" s="1"/>
    </row>
    <row r="42" spans="1:12" x14ac:dyDescent="0.2">
      <c r="A42" s="176" t="s">
        <v>132</v>
      </c>
      <c r="B42" s="179"/>
      <c r="C42" s="179"/>
      <c r="D42" s="191">
        <v>6534</v>
      </c>
      <c r="E42" s="192"/>
      <c r="F42" s="197">
        <v>31161.37</v>
      </c>
      <c r="G42" s="197"/>
      <c r="H42" s="201"/>
      <c r="I42" s="179"/>
      <c r="J42" s="178"/>
      <c r="K42" s="179"/>
      <c r="L42" s="1"/>
    </row>
    <row r="43" spans="1:12" x14ac:dyDescent="0.2">
      <c r="A43" s="176"/>
      <c r="B43" s="179"/>
      <c r="C43" s="179"/>
      <c r="D43" s="193"/>
      <c r="E43" s="194"/>
      <c r="F43" s="179"/>
      <c r="G43" s="179"/>
      <c r="H43" s="178"/>
      <c r="I43" s="179"/>
      <c r="J43" s="177"/>
      <c r="K43" s="179"/>
      <c r="L43" s="1"/>
    </row>
    <row r="44" spans="1:12" x14ac:dyDescent="0.2">
      <c r="A44" s="196" t="s">
        <v>133</v>
      </c>
      <c r="B44" s="197"/>
      <c r="C44" s="197"/>
      <c r="D44" s="191">
        <f>+D40+D42</f>
        <v>0</v>
      </c>
      <c r="E44" s="192"/>
      <c r="F44" s="192">
        <f>+F40+F42</f>
        <v>184652.49</v>
      </c>
      <c r="G44" s="192"/>
      <c r="H44" s="201">
        <f>+H40+H42</f>
        <v>153491.12</v>
      </c>
      <c r="I44" s="197"/>
      <c r="J44" s="201">
        <f>+J40+J42</f>
        <v>10302.6</v>
      </c>
      <c r="K44" s="197"/>
      <c r="L44" s="195"/>
    </row>
  </sheetData>
  <mergeCells count="4">
    <mergeCell ref="A1:L1"/>
    <mergeCell ref="A2:L2"/>
    <mergeCell ref="A3:L3"/>
    <mergeCell ref="D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2"/>
  <sheetViews>
    <sheetView zoomScaleNormal="100" workbookViewId="0">
      <selection activeCell="A25" sqref="A25"/>
    </sheetView>
  </sheetViews>
  <sheetFormatPr defaultRowHeight="12.75" x14ac:dyDescent="0.2"/>
  <cols>
    <col min="1" max="1" width="25.85546875" customWidth="1"/>
    <col min="2" max="5" width="10.28515625" bestFit="1" customWidth="1"/>
    <col min="6" max="6" width="10.85546875" customWidth="1"/>
    <col min="7" max="7" width="10.85546875" bestFit="1" customWidth="1"/>
    <col min="8" max="9" width="10.85546875" customWidth="1"/>
    <col min="10" max="10" width="11.28515625" bestFit="1" customWidth="1"/>
    <col min="11" max="11" width="5" customWidth="1"/>
    <col min="12" max="12" width="3.7109375" customWidth="1"/>
    <col min="13" max="13" width="14" customWidth="1"/>
  </cols>
  <sheetData>
    <row r="1" spans="1:13" ht="25.5" x14ac:dyDescent="0.2">
      <c r="A1" s="15"/>
      <c r="B1" s="16" t="s">
        <v>0</v>
      </c>
      <c r="C1" s="16" t="s">
        <v>2</v>
      </c>
      <c r="D1" s="16" t="s">
        <v>1</v>
      </c>
      <c r="E1" s="16" t="s">
        <v>8</v>
      </c>
      <c r="F1" s="16" t="s">
        <v>66</v>
      </c>
      <c r="G1" s="16" t="s">
        <v>10</v>
      </c>
      <c r="H1" s="16" t="s">
        <v>84</v>
      </c>
      <c r="I1" s="16" t="s">
        <v>83</v>
      </c>
      <c r="J1" s="17" t="s">
        <v>3</v>
      </c>
      <c r="K1" s="17"/>
      <c r="L1" s="17"/>
      <c r="M1" s="18" t="s">
        <v>4</v>
      </c>
    </row>
    <row r="2" spans="1:13" x14ac:dyDescent="0.2">
      <c r="A2" s="8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9"/>
    </row>
    <row r="3" spans="1:13" x14ac:dyDescent="0.2">
      <c r="A3" s="29" t="s">
        <v>82</v>
      </c>
      <c r="B3" s="4">
        <f>+'Receipts &amp; Payments'!D152</f>
        <v>15809.52</v>
      </c>
      <c r="C3" s="4">
        <f>+'Receipts &amp; Payments'!D154</f>
        <v>13000</v>
      </c>
      <c r="D3" s="4">
        <f>+'Receipts &amp; Payments'!D156</f>
        <v>13000</v>
      </c>
      <c r="E3" s="4">
        <f>+'Receipts &amp; Payments'!D164</f>
        <v>4000</v>
      </c>
      <c r="F3" s="4">
        <v>10800</v>
      </c>
      <c r="G3" s="4">
        <f>+'Receipts &amp; Payments'!D158</f>
        <v>72480.61</v>
      </c>
      <c r="H3" s="4"/>
      <c r="I3" s="4"/>
      <c r="J3" s="5">
        <f>+'Receipts &amp; Payments'!D176</f>
        <v>3061.64</v>
      </c>
      <c r="K3" s="5"/>
      <c r="L3" s="5"/>
      <c r="M3" s="10">
        <f>SUM(B3:L3)</f>
        <v>132151.77000000002</v>
      </c>
    </row>
    <row r="4" spans="1:13" x14ac:dyDescent="0.2">
      <c r="A4" s="23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9"/>
    </row>
    <row r="5" spans="1:13" x14ac:dyDescent="0.2">
      <c r="A5" s="23" t="s">
        <v>12</v>
      </c>
      <c r="B5" s="2"/>
      <c r="C5" s="2"/>
      <c r="D5" s="2"/>
      <c r="E5" s="2"/>
      <c r="F5" s="2"/>
      <c r="G5" s="2"/>
      <c r="H5" s="2"/>
      <c r="I5" s="2"/>
      <c r="J5" s="3">
        <f>+'Receipts &amp; Payments'!F176</f>
        <v>153491.12</v>
      </c>
      <c r="K5" s="3"/>
      <c r="L5" s="3"/>
      <c r="M5" s="9">
        <f>SUM(B5:L5)</f>
        <v>153491.12</v>
      </c>
    </row>
    <row r="6" spans="1:13" x14ac:dyDescent="0.2">
      <c r="A6" s="23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9">
        <f>SUM(B6:L6)</f>
        <v>0</v>
      </c>
    </row>
    <row r="7" spans="1:13" x14ac:dyDescent="0.2">
      <c r="A7" s="23" t="s">
        <v>67</v>
      </c>
      <c r="B7" s="2"/>
      <c r="C7" s="2"/>
      <c r="D7" s="2"/>
      <c r="E7" s="2">
        <f>+'Receipts &amp; Payments'!H164</f>
        <v>6000</v>
      </c>
      <c r="F7" s="2">
        <f>+'Receipts &amp; Payments'!H162</f>
        <v>2376.6799999999998</v>
      </c>
      <c r="G7" s="2">
        <f>+'Receipts &amp; Payments'!H158</f>
        <v>0</v>
      </c>
      <c r="H7" s="2">
        <v>2000</v>
      </c>
      <c r="I7" s="2">
        <v>22000</v>
      </c>
      <c r="J7" s="3">
        <f>-SUM(E7:I7)</f>
        <v>-32376.68</v>
      </c>
      <c r="K7" s="3"/>
      <c r="L7" s="3"/>
      <c r="M7" s="9">
        <f>SUM(B7:L7)</f>
        <v>0</v>
      </c>
    </row>
    <row r="8" spans="1:13" x14ac:dyDescent="0.2">
      <c r="A8" s="23"/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9">
        <f>SUM(B8:L8)</f>
        <v>0</v>
      </c>
    </row>
    <row r="9" spans="1:13" x14ac:dyDescent="0.2">
      <c r="A9" s="23" t="s">
        <v>75</v>
      </c>
      <c r="B9" s="2"/>
      <c r="C9" s="2"/>
      <c r="D9" s="2"/>
      <c r="E9" s="2">
        <f>+'Receipts &amp; Payments'!G164</f>
        <v>0</v>
      </c>
      <c r="F9" s="2"/>
      <c r="G9" s="2"/>
      <c r="H9" s="2"/>
      <c r="I9" s="2"/>
      <c r="J9" s="3">
        <f>-SUM(E9:G9)</f>
        <v>0</v>
      </c>
      <c r="K9" s="3"/>
      <c r="L9" s="3"/>
      <c r="M9" s="9"/>
    </row>
    <row r="10" spans="1:13" x14ac:dyDescent="0.2">
      <c r="A10" s="24"/>
      <c r="B10" s="19"/>
      <c r="C10" s="19"/>
      <c r="D10" s="19"/>
      <c r="E10" s="19"/>
      <c r="F10" s="19"/>
      <c r="G10" s="19"/>
      <c r="H10" s="19"/>
      <c r="I10" s="19"/>
      <c r="J10" s="20"/>
      <c r="K10" s="20"/>
      <c r="L10" s="20"/>
      <c r="M10" s="21"/>
    </row>
    <row r="11" spans="1:13" x14ac:dyDescent="0.2">
      <c r="A11" s="22" t="s">
        <v>7</v>
      </c>
      <c r="B11" s="36">
        <f t="shared" ref="B11:J11" si="0">SUM(B5:B10)</f>
        <v>0</v>
      </c>
      <c r="C11" s="4">
        <f t="shared" si="0"/>
        <v>0</v>
      </c>
      <c r="D11" s="4">
        <f t="shared" si="0"/>
        <v>0</v>
      </c>
      <c r="E11" s="4">
        <f t="shared" si="0"/>
        <v>6000</v>
      </c>
      <c r="F11" s="4">
        <f t="shared" si="0"/>
        <v>2376.6799999999998</v>
      </c>
      <c r="G11" s="4">
        <f t="shared" si="0"/>
        <v>0</v>
      </c>
      <c r="H11" s="4">
        <f t="shared" ref="H11" si="1">SUM(H5:H10)</f>
        <v>2000</v>
      </c>
      <c r="I11" s="4">
        <f t="shared" ref="I11" si="2">SUM(I5:I10)</f>
        <v>22000</v>
      </c>
      <c r="J11" s="5">
        <f t="shared" si="0"/>
        <v>121114.44</v>
      </c>
      <c r="K11" s="5"/>
      <c r="L11" s="5"/>
      <c r="M11" s="10">
        <f>+M5+M6</f>
        <v>153491.12</v>
      </c>
    </row>
    <row r="12" spans="1:13" x14ac:dyDescent="0.2">
      <c r="A12" s="24"/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20"/>
      <c r="M12" s="26"/>
    </row>
    <row r="13" spans="1:13" ht="13.5" thickBot="1" x14ac:dyDescent="0.25">
      <c r="A13" s="28" t="s">
        <v>79</v>
      </c>
      <c r="B13" s="12">
        <f t="shared" ref="B13:J13" si="3">+B3+B11</f>
        <v>15809.52</v>
      </c>
      <c r="C13" s="12">
        <f t="shared" si="3"/>
        <v>13000</v>
      </c>
      <c r="D13" s="12">
        <f t="shared" si="3"/>
        <v>13000</v>
      </c>
      <c r="E13" s="12">
        <f t="shared" si="3"/>
        <v>10000</v>
      </c>
      <c r="F13" s="12">
        <f t="shared" si="3"/>
        <v>13176.68</v>
      </c>
      <c r="G13" s="12">
        <f t="shared" si="3"/>
        <v>72480.61</v>
      </c>
      <c r="H13" s="12">
        <f t="shared" ref="H13" si="4">+H3+H11</f>
        <v>2000</v>
      </c>
      <c r="I13" s="12">
        <f t="shared" ref="I13" si="5">+I3+I11</f>
        <v>22000</v>
      </c>
      <c r="J13" s="13">
        <f t="shared" si="3"/>
        <v>124176.08</v>
      </c>
      <c r="K13" s="13"/>
      <c r="L13" s="13"/>
      <c r="M13" s="27">
        <f>+M3+M11</f>
        <v>285642.89</v>
      </c>
    </row>
    <row r="14" spans="1:13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2"/>
      <c r="K14" s="32"/>
      <c r="L14" s="32"/>
      <c r="M14" s="37"/>
    </row>
    <row r="15" spans="1:13" x14ac:dyDescent="0.2">
      <c r="A15" s="33" t="s">
        <v>9</v>
      </c>
      <c r="B15" s="34"/>
      <c r="C15" s="34"/>
      <c r="D15" s="34"/>
      <c r="E15" s="34"/>
      <c r="F15" s="34"/>
      <c r="G15" s="34"/>
      <c r="H15" s="34"/>
      <c r="I15" s="34"/>
      <c r="J15" s="35"/>
      <c r="K15" s="35"/>
      <c r="L15" s="35"/>
      <c r="M15" s="38"/>
    </row>
    <row r="16" spans="1:13" x14ac:dyDescent="0.2">
      <c r="A16" s="24"/>
      <c r="B16" s="6"/>
      <c r="C16" s="6"/>
      <c r="D16" s="6"/>
      <c r="E16" s="6"/>
      <c r="F16" s="6"/>
      <c r="G16" s="6"/>
      <c r="H16" s="6"/>
      <c r="I16" s="6"/>
      <c r="J16" s="7"/>
      <c r="K16" s="7"/>
      <c r="L16" s="7"/>
      <c r="M16" s="21"/>
    </row>
    <row r="17" spans="1:13" x14ac:dyDescent="0.2">
      <c r="A17" s="23" t="s">
        <v>5</v>
      </c>
      <c r="B17" s="2">
        <f>+B13</f>
        <v>15809.52</v>
      </c>
      <c r="C17" s="2">
        <f>+C13</f>
        <v>13000</v>
      </c>
      <c r="D17" s="2">
        <f>+D13</f>
        <v>13000</v>
      </c>
      <c r="J17" s="1"/>
      <c r="K17" s="1"/>
      <c r="L17" s="1"/>
      <c r="M17" s="9">
        <f>SUM(B17:L17)</f>
        <v>41809.520000000004</v>
      </c>
    </row>
    <row r="18" spans="1:13" x14ac:dyDescent="0.2">
      <c r="A18" s="23"/>
      <c r="J18" s="1"/>
      <c r="K18" s="1"/>
      <c r="L18" s="1"/>
      <c r="M18" s="9"/>
    </row>
    <row r="19" spans="1:13" x14ac:dyDescent="0.2">
      <c r="A19" s="23" t="s">
        <v>6</v>
      </c>
      <c r="D19" s="2"/>
      <c r="E19" s="2">
        <f>+E13</f>
        <v>10000</v>
      </c>
      <c r="F19" s="2">
        <f>+F13</f>
        <v>13176.68</v>
      </c>
      <c r="G19" s="2">
        <f>+G13</f>
        <v>72480.61</v>
      </c>
      <c r="H19" s="2">
        <f>+H13</f>
        <v>2000</v>
      </c>
      <c r="I19" s="2">
        <f>+I13</f>
        <v>22000</v>
      </c>
      <c r="J19" s="3">
        <f>+J3</f>
        <v>3061.64</v>
      </c>
      <c r="K19" s="3"/>
      <c r="L19" s="1"/>
      <c r="M19" s="9">
        <f>SUM(B19:L19)</f>
        <v>122718.93000000001</v>
      </c>
    </row>
    <row r="20" spans="1:13" x14ac:dyDescent="0.2">
      <c r="A20" s="24"/>
      <c r="B20" s="19"/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11"/>
    </row>
    <row r="21" spans="1:13" ht="13.5" thickBot="1" x14ac:dyDescent="0.25">
      <c r="A21" s="28" t="s">
        <v>4</v>
      </c>
      <c r="B21" s="12">
        <f t="shared" ref="B21:G21" si="6">SUM(B17:B20)</f>
        <v>15809.52</v>
      </c>
      <c r="C21" s="12">
        <f t="shared" si="6"/>
        <v>13000</v>
      </c>
      <c r="D21" s="12">
        <f t="shared" si="6"/>
        <v>13000</v>
      </c>
      <c r="E21" s="12">
        <f t="shared" si="6"/>
        <v>10000</v>
      </c>
      <c r="F21" s="12">
        <f t="shared" si="6"/>
        <v>13176.68</v>
      </c>
      <c r="G21" s="12">
        <f t="shared" si="6"/>
        <v>72480.61</v>
      </c>
      <c r="H21" s="12">
        <f t="shared" ref="H21" si="7">SUM(H17:H20)</f>
        <v>2000</v>
      </c>
      <c r="I21" s="12">
        <f t="shared" ref="I21" si="8">SUM(I17:I20)</f>
        <v>22000</v>
      </c>
      <c r="J21" s="13">
        <f>+M21-SUM(B21:G21)</f>
        <v>148176.08000000002</v>
      </c>
      <c r="K21" s="13"/>
      <c r="L21" s="13"/>
      <c r="M21" s="14">
        <f>+M13</f>
        <v>285642.89</v>
      </c>
    </row>
    <row r="22" spans="1:13" x14ac:dyDescent="0.2">
      <c r="A22" s="25"/>
    </row>
  </sheetData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>
    <oddHeader xml:space="preserve">&amp;CBishops Itchington Parish Council
Reserves Reconciliation (subject to audit)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1"/>
  <sheetViews>
    <sheetView view="pageBreakPreview" topLeftCell="A13" zoomScaleNormal="100" zoomScaleSheetLayoutView="100" workbookViewId="0">
      <selection activeCell="F65" sqref="F65"/>
    </sheetView>
  </sheetViews>
  <sheetFormatPr defaultRowHeight="12.75" x14ac:dyDescent="0.2"/>
  <cols>
    <col min="5" max="5" width="23.42578125" customWidth="1"/>
    <col min="7" max="7" width="14.5703125" customWidth="1"/>
    <col min="8" max="8" width="17.28515625" customWidth="1"/>
  </cols>
  <sheetData>
    <row r="1" spans="1:9" ht="20.25" x14ac:dyDescent="0.2">
      <c r="A1" s="227" t="s">
        <v>16</v>
      </c>
      <c r="B1" s="231"/>
      <c r="C1" s="231"/>
      <c r="D1" s="231"/>
      <c r="E1" s="231"/>
      <c r="F1" s="231"/>
      <c r="G1" s="231"/>
      <c r="H1" s="231"/>
      <c r="I1" s="231"/>
    </row>
    <row r="2" spans="1:9" ht="15.75" x14ac:dyDescent="0.25">
      <c r="A2" s="230" t="s">
        <v>93</v>
      </c>
      <c r="B2" s="232"/>
      <c r="C2" s="232"/>
      <c r="D2" s="232"/>
      <c r="E2" s="232"/>
      <c r="F2" s="232"/>
      <c r="G2" s="232"/>
      <c r="H2" s="232"/>
      <c r="I2" s="232"/>
    </row>
    <row r="3" spans="1:9" ht="15.75" x14ac:dyDescent="0.25">
      <c r="A3" s="230" t="s">
        <v>146</v>
      </c>
      <c r="B3" s="230"/>
      <c r="C3" s="230"/>
      <c r="D3" s="230"/>
      <c r="E3" s="230"/>
      <c r="F3" s="230"/>
      <c r="G3" s="230"/>
      <c r="H3" s="230"/>
      <c r="I3" s="230"/>
    </row>
    <row r="5" spans="1:9" ht="15.75" x14ac:dyDescent="0.25">
      <c r="A5" s="245" t="s">
        <v>49</v>
      </c>
      <c r="B5" s="246"/>
      <c r="C5" s="246"/>
      <c r="D5" s="246"/>
      <c r="E5" s="246"/>
      <c r="F5" s="246"/>
      <c r="G5" s="246"/>
      <c r="H5" s="246"/>
      <c r="I5" s="247"/>
    </row>
    <row r="7" spans="1:9" ht="15" x14ac:dyDescent="0.2">
      <c r="A7" s="182" t="s">
        <v>122</v>
      </c>
      <c r="B7" s="67"/>
      <c r="C7" s="67"/>
      <c r="D7" s="67"/>
      <c r="E7" s="67"/>
      <c r="F7" s="67"/>
      <c r="G7" s="67"/>
      <c r="H7" s="68" t="s">
        <v>19</v>
      </c>
      <c r="I7" s="69"/>
    </row>
    <row r="9" spans="1:9" x14ac:dyDescent="0.2">
      <c r="A9" s="61" t="s">
        <v>158</v>
      </c>
    </row>
    <row r="11" spans="1:9" x14ac:dyDescent="0.2">
      <c r="B11" s="61" t="s">
        <v>120</v>
      </c>
      <c r="C11" s="61"/>
      <c r="D11" s="61"/>
      <c r="E11" s="61"/>
      <c r="H11" s="70">
        <v>7</v>
      </c>
      <c r="I11" s="61"/>
    </row>
    <row r="12" spans="1:9" x14ac:dyDescent="0.2">
      <c r="B12" s="61" t="s">
        <v>129</v>
      </c>
      <c r="C12" s="61"/>
      <c r="D12" s="61"/>
      <c r="E12" s="61"/>
      <c r="H12" s="180">
        <v>57569</v>
      </c>
      <c r="I12" s="61"/>
    </row>
    <row r="13" spans="1:9" x14ac:dyDescent="0.2">
      <c r="B13" s="61" t="s">
        <v>121</v>
      </c>
      <c r="C13" s="61"/>
      <c r="D13" s="61"/>
      <c r="E13" s="61"/>
      <c r="H13" s="180">
        <v>152260</v>
      </c>
    </row>
    <row r="14" spans="1:9" x14ac:dyDescent="0.2">
      <c r="B14" s="61" t="s">
        <v>123</v>
      </c>
      <c r="C14" s="61"/>
      <c r="D14" s="61"/>
      <c r="E14" s="61"/>
      <c r="H14" s="70">
        <v>31334</v>
      </c>
    </row>
    <row r="15" spans="1:9" x14ac:dyDescent="0.2">
      <c r="B15" s="61" t="s">
        <v>125</v>
      </c>
      <c r="C15" s="61"/>
      <c r="D15" s="61"/>
      <c r="E15" s="61"/>
      <c r="H15" s="70">
        <v>1921</v>
      </c>
      <c r="I15" s="61"/>
    </row>
    <row r="16" spans="1:9" x14ac:dyDescent="0.2">
      <c r="B16" s="61" t="s">
        <v>124</v>
      </c>
      <c r="C16" s="61"/>
      <c r="D16" s="61"/>
      <c r="E16" s="61"/>
      <c r="H16" s="70">
        <v>3030</v>
      </c>
      <c r="I16" s="61"/>
    </row>
    <row r="17" spans="1:8" x14ac:dyDescent="0.2">
      <c r="B17" s="61"/>
      <c r="C17" s="61"/>
      <c r="D17" s="61"/>
      <c r="E17" s="61"/>
    </row>
    <row r="18" spans="1:8" ht="16.5" thickBot="1" x14ac:dyDescent="0.3">
      <c r="E18" s="45"/>
      <c r="G18" s="57" t="s">
        <v>126</v>
      </c>
      <c r="H18" s="181">
        <f>SUM(H11:H17)</f>
        <v>246121</v>
      </c>
    </row>
    <row r="19" spans="1:8" ht="13.5" thickTop="1" x14ac:dyDescent="0.2"/>
    <row r="20" spans="1:8" x14ac:dyDescent="0.2">
      <c r="A20" s="57" t="s">
        <v>8</v>
      </c>
    </row>
    <row r="21" spans="1:8" x14ac:dyDescent="0.2">
      <c r="A21" s="61" t="s">
        <v>78</v>
      </c>
    </row>
    <row r="22" spans="1:8" x14ac:dyDescent="0.2">
      <c r="A22" s="61" t="s">
        <v>94</v>
      </c>
    </row>
    <row r="24" spans="1:8" x14ac:dyDescent="0.2">
      <c r="A24" s="57" t="s">
        <v>51</v>
      </c>
      <c r="G24" s="57"/>
      <c r="H24" s="74"/>
    </row>
    <row r="25" spans="1:8" x14ac:dyDescent="0.2">
      <c r="A25" s="61" t="s">
        <v>155</v>
      </c>
      <c r="G25" s="57"/>
      <c r="H25" s="71"/>
    </row>
    <row r="26" spans="1:8" x14ac:dyDescent="0.2">
      <c r="H26" s="75"/>
    </row>
    <row r="27" spans="1:8" x14ac:dyDescent="0.2">
      <c r="A27" s="57" t="s">
        <v>72</v>
      </c>
      <c r="B27" s="72"/>
      <c r="H27" s="75"/>
    </row>
    <row r="28" spans="1:8" x14ac:dyDescent="0.2">
      <c r="A28" s="72" t="s">
        <v>76</v>
      </c>
      <c r="H28" s="75"/>
    </row>
    <row r="29" spans="1:8" x14ac:dyDescent="0.2">
      <c r="A29" s="61" t="s">
        <v>154</v>
      </c>
      <c r="H29" s="75"/>
    </row>
    <row r="30" spans="1:8" x14ac:dyDescent="0.2">
      <c r="H30" s="75"/>
    </row>
    <row r="31" spans="1:8" x14ac:dyDescent="0.2">
      <c r="B31" s="57" t="s">
        <v>52</v>
      </c>
      <c r="D31" s="57"/>
      <c r="E31" s="57" t="s">
        <v>53</v>
      </c>
      <c r="F31" s="57"/>
      <c r="G31" s="57"/>
      <c r="H31" s="78"/>
    </row>
    <row r="32" spans="1:8" x14ac:dyDescent="0.2">
      <c r="H32" s="75"/>
    </row>
    <row r="33" spans="1:8" x14ac:dyDescent="0.2">
      <c r="B33" t="s">
        <v>54</v>
      </c>
      <c r="E33" t="s">
        <v>55</v>
      </c>
      <c r="H33" s="75">
        <v>1357.04</v>
      </c>
    </row>
    <row r="34" spans="1:8" x14ac:dyDescent="0.2">
      <c r="H34" s="76"/>
    </row>
    <row r="35" spans="1:8" ht="13.5" thickBot="1" x14ac:dyDescent="0.25">
      <c r="G35" s="57" t="s">
        <v>4</v>
      </c>
      <c r="H35" s="77">
        <f>SUM(H32:H34)</f>
        <v>1357.04</v>
      </c>
    </row>
    <row r="36" spans="1:8" ht="13.5" thickTop="1" x14ac:dyDescent="0.2"/>
    <row r="37" spans="1:8" x14ac:dyDescent="0.2">
      <c r="A37" s="57" t="s">
        <v>56</v>
      </c>
      <c r="H37" s="75"/>
    </row>
    <row r="38" spans="1:8" x14ac:dyDescent="0.2">
      <c r="A38" s="57"/>
      <c r="H38" s="75"/>
    </row>
    <row r="39" spans="1:8" x14ac:dyDescent="0.2">
      <c r="B39" s="57" t="s">
        <v>57</v>
      </c>
      <c r="H39" s="78"/>
    </row>
    <row r="40" spans="1:8" x14ac:dyDescent="0.2">
      <c r="B40" s="61" t="s">
        <v>159</v>
      </c>
      <c r="H40" s="138">
        <v>6894.8</v>
      </c>
    </row>
    <row r="41" spans="1:8" x14ac:dyDescent="0.2">
      <c r="B41" s="61" t="s">
        <v>160</v>
      </c>
      <c r="H41" s="138">
        <v>315.47000000000003</v>
      </c>
    </row>
    <row r="42" spans="1:8" x14ac:dyDescent="0.2">
      <c r="B42" s="61" t="s">
        <v>141</v>
      </c>
      <c r="H42" s="75">
        <v>1470</v>
      </c>
    </row>
    <row r="43" spans="1:8" x14ac:dyDescent="0.2">
      <c r="B43" s="72"/>
      <c r="H43" s="75"/>
    </row>
    <row r="44" spans="1:8" x14ac:dyDescent="0.2">
      <c r="B44" s="61"/>
      <c r="H44" s="75"/>
    </row>
    <row r="45" spans="1:8" x14ac:dyDescent="0.2">
      <c r="B45" s="61"/>
      <c r="H45" s="75"/>
    </row>
    <row r="46" spans="1:8" x14ac:dyDescent="0.2">
      <c r="B46" s="61"/>
      <c r="H46" s="75"/>
    </row>
    <row r="47" spans="1:8" x14ac:dyDescent="0.2">
      <c r="H47" s="75"/>
    </row>
    <row r="48" spans="1:8" x14ac:dyDescent="0.2">
      <c r="B48" s="61"/>
      <c r="H48" s="75"/>
    </row>
    <row r="49" spans="1:9" x14ac:dyDescent="0.2">
      <c r="H49" s="76"/>
    </row>
    <row r="50" spans="1:9" ht="13.5" thickBot="1" x14ac:dyDescent="0.25">
      <c r="A50" s="57"/>
      <c r="G50" s="57" t="s">
        <v>4</v>
      </c>
      <c r="H50" s="77">
        <f>SUM(H40:H48)</f>
        <v>8680.27</v>
      </c>
    </row>
    <row r="51" spans="1:9" ht="13.5" thickTop="1" x14ac:dyDescent="0.2"/>
    <row r="52" spans="1:9" x14ac:dyDescent="0.2">
      <c r="A52" s="57" t="s">
        <v>58</v>
      </c>
      <c r="H52" s="57"/>
    </row>
    <row r="53" spans="1:9" x14ac:dyDescent="0.2">
      <c r="A53" s="57"/>
      <c r="B53" s="61" t="s">
        <v>142</v>
      </c>
      <c r="E53" s="72"/>
      <c r="H53" s="75">
        <v>4410</v>
      </c>
    </row>
    <row r="54" spans="1:9" x14ac:dyDescent="0.2">
      <c r="B54" s="61" t="s">
        <v>161</v>
      </c>
      <c r="H54" s="75">
        <v>2985</v>
      </c>
    </row>
    <row r="55" spans="1:9" x14ac:dyDescent="0.2">
      <c r="H55" s="76"/>
    </row>
    <row r="56" spans="1:9" ht="13.5" thickBot="1" x14ac:dyDescent="0.25">
      <c r="G56" s="57" t="s">
        <v>4</v>
      </c>
      <c r="H56" s="77">
        <f>SUM(H53:H54)</f>
        <v>7395</v>
      </c>
    </row>
    <row r="57" spans="1:9" ht="13.5" thickTop="1" x14ac:dyDescent="0.2"/>
    <row r="58" spans="1:9" x14ac:dyDescent="0.2">
      <c r="A58" s="57" t="s">
        <v>59</v>
      </c>
      <c r="G58" s="57"/>
      <c r="H58" s="79"/>
    </row>
    <row r="59" spans="1:9" ht="13.5" thickBot="1" x14ac:dyDescent="0.25">
      <c r="B59" t="s">
        <v>60</v>
      </c>
      <c r="H59" s="77">
        <v>9732.1200000000008</v>
      </c>
    </row>
    <row r="60" spans="1:9" ht="13.5" thickTop="1" x14ac:dyDescent="0.2">
      <c r="G60" s="179"/>
    </row>
    <row r="62" spans="1:9" x14ac:dyDescent="0.2">
      <c r="A62" s="80"/>
      <c r="B62" s="81"/>
      <c r="C62" s="81"/>
      <c r="D62" s="81"/>
      <c r="E62" s="81"/>
      <c r="F62" s="81"/>
      <c r="G62" s="81"/>
      <c r="H62" s="81"/>
      <c r="I62" s="82"/>
    </row>
    <row r="66" spans="1:9" x14ac:dyDescent="0.2">
      <c r="A66" s="61" t="s">
        <v>152</v>
      </c>
      <c r="H66" s="220"/>
      <c r="I66" s="221"/>
    </row>
    <row r="67" spans="1:9" x14ac:dyDescent="0.2">
      <c r="H67" s="84"/>
    </row>
    <row r="68" spans="1:9" x14ac:dyDescent="0.2">
      <c r="H68" s="84"/>
    </row>
    <row r="69" spans="1:9" x14ac:dyDescent="0.2">
      <c r="A69" s="57" t="s">
        <v>61</v>
      </c>
      <c r="B69" t="s">
        <v>62</v>
      </c>
      <c r="F69" t="s">
        <v>63</v>
      </c>
    </row>
    <row r="70" spans="1:9" x14ac:dyDescent="0.2">
      <c r="B70" t="s">
        <v>64</v>
      </c>
      <c r="F70" t="s">
        <v>65</v>
      </c>
    </row>
    <row r="72" spans="1:9" x14ac:dyDescent="0.2">
      <c r="B72" s="222" t="s">
        <v>153</v>
      </c>
      <c r="C72" s="221"/>
      <c r="D72" s="221"/>
      <c r="E72" s="221"/>
      <c r="F72" s="222" t="s">
        <v>153</v>
      </c>
      <c r="G72" s="221"/>
    </row>
    <row r="83" spans="1:9" ht="20.25" x14ac:dyDescent="0.2">
      <c r="A83" s="227"/>
      <c r="B83" s="231"/>
      <c r="C83" s="231"/>
      <c r="D83" s="231"/>
      <c r="E83" s="231"/>
      <c r="F83" s="231"/>
      <c r="G83" s="231"/>
      <c r="H83" s="231"/>
      <c r="I83" s="231"/>
    </row>
    <row r="84" spans="1:9" ht="15.75" x14ac:dyDescent="0.25">
      <c r="A84" s="230"/>
      <c r="B84" s="232"/>
      <c r="C84" s="232"/>
      <c r="D84" s="232"/>
      <c r="E84" s="232"/>
      <c r="F84" s="232"/>
      <c r="G84" s="232"/>
      <c r="H84" s="232"/>
      <c r="I84" s="232"/>
    </row>
    <row r="85" spans="1:9" ht="15.75" x14ac:dyDescent="0.25">
      <c r="A85" s="230"/>
      <c r="B85" s="230"/>
      <c r="C85" s="230"/>
      <c r="D85" s="230"/>
      <c r="E85" s="230"/>
      <c r="F85" s="230"/>
      <c r="G85" s="230"/>
      <c r="H85" s="230"/>
      <c r="I85" s="230"/>
    </row>
    <row r="87" spans="1:9" ht="15.75" x14ac:dyDescent="0.25">
      <c r="A87" s="183"/>
      <c r="B87" s="183"/>
      <c r="C87" s="183"/>
      <c r="D87" s="183"/>
      <c r="E87" s="183"/>
      <c r="F87" s="183"/>
      <c r="G87" s="183"/>
      <c r="H87" s="184"/>
      <c r="I87" s="183"/>
    </row>
    <row r="88" spans="1:9" ht="15.75" x14ac:dyDescent="0.25">
      <c r="A88" s="73"/>
      <c r="B88" s="73"/>
      <c r="C88" s="73"/>
      <c r="D88" s="73"/>
      <c r="E88" s="73"/>
      <c r="F88" s="73"/>
      <c r="G88" s="73"/>
      <c r="H88" s="73"/>
      <c r="I88" s="73"/>
    </row>
    <row r="142" spans="2:8" x14ac:dyDescent="0.2">
      <c r="B142" s="57"/>
      <c r="H142" s="83"/>
    </row>
    <row r="143" spans="2:8" x14ac:dyDescent="0.2">
      <c r="H143" s="84"/>
    </row>
    <row r="159" spans="2:8" x14ac:dyDescent="0.2">
      <c r="B159" s="72"/>
      <c r="H159" s="85"/>
    </row>
    <row r="160" spans="2:8" x14ac:dyDescent="0.2">
      <c r="B160" s="72"/>
      <c r="H160" s="85"/>
    </row>
    <row r="161" spans="8:8" x14ac:dyDescent="0.2">
      <c r="H161" s="85"/>
    </row>
  </sheetData>
  <mergeCells count="7">
    <mergeCell ref="A85:I85"/>
    <mergeCell ref="A1:I1"/>
    <mergeCell ref="A2:I2"/>
    <mergeCell ref="A3:I3"/>
    <mergeCell ref="A5:I5"/>
    <mergeCell ref="A83:I83"/>
    <mergeCell ref="A84:I84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4294967293" r:id="rId1"/>
  <rowBreaks count="1" manualBreakCount="1">
    <brk id="82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A5A8C6BBAF5F4798061F5A7FCEB72A" ma:contentTypeVersion="12" ma:contentTypeDescription="Create a new document." ma:contentTypeScope="" ma:versionID="24bce20c5b6c05ae004672c29b7ae03e">
  <xsd:schema xmlns:xsd="http://www.w3.org/2001/XMLSchema" xmlns:xs="http://www.w3.org/2001/XMLSchema" xmlns:p="http://schemas.microsoft.com/office/2006/metadata/properties" xmlns:ns2="68bfb1b7-c281-40a5-87af-dfb81ad398a4" xmlns:ns3="b80b3736-a533-4788-98bb-6ff3fdcafd8e" targetNamespace="http://schemas.microsoft.com/office/2006/metadata/properties" ma:root="true" ma:fieldsID="96e3a0b61293ead180cc0c4e3ab9e547" ns2:_="" ns3:_="">
    <xsd:import namespace="68bfb1b7-c281-40a5-87af-dfb81ad398a4"/>
    <xsd:import namespace="b80b3736-a533-4788-98bb-6ff3fdcaf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fb1b7-c281-40a5-87af-dfb81ad398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b3736-a533-4788-98bb-6ff3fdcafd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F189EE-223F-4EE8-A730-AAAAB272F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bfb1b7-c281-40a5-87af-dfb81ad398a4"/>
    <ds:schemaRef ds:uri="b80b3736-a533-4788-98bb-6ff3fdcaf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F5E533-42FD-4FF4-A785-BDD7D92FA8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091375-6536-49CB-8BCE-B3C7C4127DF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b80b3736-a533-4788-98bb-6ff3fdcafd8e"/>
    <ds:schemaRef ds:uri="http://purl.org/dc/dcmitype/"/>
    <ds:schemaRef ds:uri="68bfb1b7-c281-40a5-87af-dfb81ad398a4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Receipts &amp; Payments</vt:lpstr>
      <vt:lpstr>Reconciliation of bud vv act</vt:lpstr>
      <vt:lpstr>Reserves schedule</vt:lpstr>
      <vt:lpstr>Supporting Statement</vt:lpstr>
      <vt:lpstr>'Receipts &amp; Payments'!Print_Area</vt:lpstr>
      <vt:lpstr>'Reconciliation of bud vv act'!Print_Area</vt:lpstr>
      <vt:lpstr>'Reserves schedule'!Print_Area</vt:lpstr>
      <vt:lpstr>'Supporting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Biddle</dc:creator>
  <cp:lastModifiedBy>Clerk - Bishops Itchington PC</cp:lastModifiedBy>
  <cp:lastPrinted>2022-06-27T14:49:00Z</cp:lastPrinted>
  <dcterms:created xsi:type="dcterms:W3CDTF">2005-10-03T17:07:13Z</dcterms:created>
  <dcterms:modified xsi:type="dcterms:W3CDTF">2022-06-28T10:05:39Z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0x01010023A5A8C6BBAF5F4798061F5A7FCEB72A</vt:lpwstr>
  </property>
</Properties>
</file>